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.Klismeta\Desktop\"/>
    </mc:Choice>
  </mc:AlternateContent>
  <xr:revisionPtr revIDLastSave="0" documentId="8_{8386A46A-A9E2-42CF-935C-A094E1C70C7A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Kopsavilkums" sheetId="37" r:id="rId1"/>
    <sheet name="PFI_2021" sheetId="25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7" i="37" l="1"/>
  <c r="C6" i="37" s="1"/>
  <c r="C16" i="37"/>
  <c r="L6" i="37"/>
  <c r="K6" i="37"/>
  <c r="Q138" i="25" l="1"/>
  <c r="H138" i="25"/>
  <c r="G137" i="25"/>
  <c r="F137" i="25"/>
  <c r="E137" i="25"/>
  <c r="D137" i="25"/>
  <c r="G136" i="25"/>
  <c r="F136" i="25"/>
  <c r="E136" i="25"/>
  <c r="D136" i="25"/>
  <c r="G135" i="25"/>
  <c r="F135" i="25"/>
  <c r="E135" i="25"/>
  <c r="D135" i="25"/>
  <c r="G134" i="25"/>
  <c r="F134" i="25"/>
  <c r="E134" i="25"/>
  <c r="D134" i="25"/>
  <c r="G133" i="25"/>
  <c r="F133" i="25"/>
  <c r="E133" i="25"/>
  <c r="D133" i="25"/>
  <c r="G132" i="25"/>
  <c r="F132" i="25"/>
  <c r="E132" i="25"/>
  <c r="D132" i="25"/>
  <c r="G131" i="25"/>
  <c r="F131" i="25"/>
  <c r="E131" i="25"/>
  <c r="D131" i="25"/>
  <c r="G130" i="25"/>
  <c r="F130" i="25"/>
  <c r="E130" i="25"/>
  <c r="D130" i="25"/>
  <c r="G129" i="25"/>
  <c r="F129" i="25"/>
  <c r="E129" i="25"/>
  <c r="D129" i="25"/>
  <c r="G128" i="25"/>
  <c r="F128" i="25"/>
  <c r="E128" i="25"/>
  <c r="D128" i="25"/>
  <c r="G127" i="25"/>
  <c r="F127" i="25"/>
  <c r="E127" i="25"/>
  <c r="D127" i="25"/>
  <c r="G126" i="25"/>
  <c r="F126" i="25"/>
  <c r="E126" i="25"/>
  <c r="D126" i="25"/>
  <c r="G125" i="25"/>
  <c r="F125" i="25"/>
  <c r="E125" i="25"/>
  <c r="D125" i="25"/>
  <c r="G124" i="25"/>
  <c r="F124" i="25"/>
  <c r="E124" i="25"/>
  <c r="D124" i="25"/>
  <c r="G123" i="25"/>
  <c r="F123" i="25"/>
  <c r="E123" i="25"/>
  <c r="D123" i="25"/>
  <c r="G122" i="25"/>
  <c r="F122" i="25"/>
  <c r="E122" i="25"/>
  <c r="D122" i="25"/>
  <c r="G121" i="25"/>
  <c r="F121" i="25"/>
  <c r="E121" i="25"/>
  <c r="D121" i="25"/>
  <c r="G120" i="25"/>
  <c r="F120" i="25"/>
  <c r="E120" i="25"/>
  <c r="D120" i="25"/>
  <c r="G119" i="25"/>
  <c r="F119" i="25"/>
  <c r="E119" i="25"/>
  <c r="D119" i="25"/>
  <c r="G118" i="25"/>
  <c r="F118" i="25"/>
  <c r="E118" i="25"/>
  <c r="D118" i="25"/>
  <c r="G117" i="25"/>
  <c r="F117" i="25"/>
  <c r="E117" i="25"/>
  <c r="D117" i="25"/>
  <c r="G116" i="25"/>
  <c r="F116" i="25"/>
  <c r="E116" i="25"/>
  <c r="D116" i="25"/>
  <c r="G115" i="25"/>
  <c r="F115" i="25"/>
  <c r="E115" i="25"/>
  <c r="D115" i="25"/>
  <c r="G114" i="25"/>
  <c r="F114" i="25"/>
  <c r="E114" i="25"/>
  <c r="D114" i="25"/>
  <c r="G113" i="25"/>
  <c r="F113" i="25"/>
  <c r="E113" i="25"/>
  <c r="D113" i="25"/>
  <c r="G112" i="25"/>
  <c r="F112" i="25"/>
  <c r="E112" i="25"/>
  <c r="D112" i="25"/>
  <c r="G111" i="25"/>
  <c r="F111" i="25"/>
  <c r="E111" i="25"/>
  <c r="D111" i="25"/>
  <c r="G110" i="25"/>
  <c r="F110" i="25"/>
  <c r="E110" i="25"/>
  <c r="D110" i="25"/>
  <c r="G109" i="25"/>
  <c r="F109" i="25"/>
  <c r="E109" i="25"/>
  <c r="D109" i="25"/>
  <c r="G108" i="25"/>
  <c r="F108" i="25"/>
  <c r="E108" i="25"/>
  <c r="D108" i="25"/>
  <c r="G107" i="25"/>
  <c r="F107" i="25"/>
  <c r="E107" i="25"/>
  <c r="D107" i="25"/>
  <c r="G106" i="25"/>
  <c r="F106" i="25"/>
  <c r="E106" i="25"/>
  <c r="D106" i="25"/>
  <c r="G105" i="25"/>
  <c r="F105" i="25"/>
  <c r="E105" i="25"/>
  <c r="D105" i="25"/>
  <c r="G104" i="25"/>
  <c r="F104" i="25"/>
  <c r="E104" i="25"/>
  <c r="D104" i="25"/>
  <c r="G103" i="25"/>
  <c r="F103" i="25"/>
  <c r="E103" i="25"/>
  <c r="D103" i="25"/>
  <c r="G102" i="25"/>
  <c r="F102" i="25"/>
  <c r="E102" i="25"/>
  <c r="D102" i="25"/>
  <c r="G101" i="25"/>
  <c r="F101" i="25"/>
  <c r="E101" i="25"/>
  <c r="D101" i="25"/>
  <c r="G100" i="25"/>
  <c r="F100" i="25"/>
  <c r="E100" i="25"/>
  <c r="D100" i="25"/>
  <c r="G99" i="25"/>
  <c r="F99" i="25"/>
  <c r="E99" i="25"/>
  <c r="D99" i="25"/>
  <c r="G98" i="25"/>
  <c r="F98" i="25"/>
  <c r="E98" i="25"/>
  <c r="D98" i="25"/>
  <c r="G97" i="25"/>
  <c r="F97" i="25"/>
  <c r="E97" i="25"/>
  <c r="D97" i="25"/>
  <c r="G96" i="25"/>
  <c r="F96" i="25"/>
  <c r="E96" i="25"/>
  <c r="D96" i="25"/>
  <c r="G95" i="25"/>
  <c r="F95" i="25"/>
  <c r="E95" i="25"/>
  <c r="D95" i="25"/>
  <c r="G94" i="25"/>
  <c r="F94" i="25"/>
  <c r="E94" i="25"/>
  <c r="D94" i="25"/>
  <c r="G93" i="25"/>
  <c r="F93" i="25"/>
  <c r="E93" i="25"/>
  <c r="D93" i="25"/>
  <c r="G92" i="25"/>
  <c r="F92" i="25"/>
  <c r="E92" i="25"/>
  <c r="D92" i="25"/>
  <c r="G91" i="25"/>
  <c r="F91" i="25"/>
  <c r="E91" i="25"/>
  <c r="D91" i="25"/>
  <c r="G90" i="25"/>
  <c r="F90" i="25"/>
  <c r="E90" i="25"/>
  <c r="D90" i="25"/>
  <c r="G89" i="25"/>
  <c r="F89" i="25"/>
  <c r="E89" i="25"/>
  <c r="D89" i="25"/>
  <c r="G88" i="25"/>
  <c r="F88" i="25"/>
  <c r="E88" i="25"/>
  <c r="D88" i="25"/>
  <c r="G87" i="25"/>
  <c r="F87" i="25"/>
  <c r="E87" i="25"/>
  <c r="D87" i="25"/>
  <c r="G86" i="25"/>
  <c r="F86" i="25"/>
  <c r="E86" i="25"/>
  <c r="D86" i="25"/>
  <c r="G85" i="25"/>
  <c r="F85" i="25"/>
  <c r="E85" i="25"/>
  <c r="D85" i="25"/>
  <c r="G84" i="25"/>
  <c r="F84" i="25"/>
  <c r="E84" i="25"/>
  <c r="D84" i="25"/>
  <c r="G83" i="25"/>
  <c r="F83" i="25"/>
  <c r="E83" i="25"/>
  <c r="D83" i="25"/>
  <c r="G82" i="25"/>
  <c r="F82" i="25"/>
  <c r="E82" i="25"/>
  <c r="D82" i="25"/>
  <c r="G81" i="25"/>
  <c r="F81" i="25"/>
  <c r="E81" i="25"/>
  <c r="D81" i="25"/>
  <c r="G80" i="25"/>
  <c r="F80" i="25"/>
  <c r="E80" i="25"/>
  <c r="D80" i="25"/>
  <c r="G79" i="25"/>
  <c r="F79" i="25"/>
  <c r="E79" i="25"/>
  <c r="D79" i="25"/>
  <c r="G78" i="25"/>
  <c r="F78" i="25"/>
  <c r="E78" i="25"/>
  <c r="D78" i="25"/>
  <c r="G77" i="25"/>
  <c r="F77" i="25"/>
  <c r="E77" i="25"/>
  <c r="D77" i="25"/>
  <c r="G76" i="25"/>
  <c r="F76" i="25"/>
  <c r="E76" i="25"/>
  <c r="D76" i="25"/>
  <c r="G75" i="25"/>
  <c r="F75" i="25"/>
  <c r="E75" i="25"/>
  <c r="D75" i="25"/>
  <c r="G74" i="25"/>
  <c r="F74" i="25"/>
  <c r="E74" i="25"/>
  <c r="D74" i="25"/>
  <c r="G73" i="25"/>
  <c r="F73" i="25"/>
  <c r="E73" i="25"/>
  <c r="D73" i="25"/>
  <c r="G72" i="25"/>
  <c r="F72" i="25"/>
  <c r="E72" i="25"/>
  <c r="D72" i="25"/>
  <c r="G71" i="25"/>
  <c r="F71" i="25"/>
  <c r="E71" i="25"/>
  <c r="D71" i="25"/>
  <c r="G70" i="25"/>
  <c r="F70" i="25"/>
  <c r="E70" i="25"/>
  <c r="D70" i="25"/>
  <c r="G69" i="25"/>
  <c r="F69" i="25"/>
  <c r="E69" i="25"/>
  <c r="D69" i="25"/>
  <c r="G68" i="25"/>
  <c r="F68" i="25"/>
  <c r="E68" i="25"/>
  <c r="D68" i="25"/>
  <c r="G67" i="25"/>
  <c r="F67" i="25"/>
  <c r="E67" i="25"/>
  <c r="D67" i="25"/>
  <c r="G66" i="25"/>
  <c r="F66" i="25"/>
  <c r="E66" i="25"/>
  <c r="D66" i="25"/>
  <c r="G65" i="25"/>
  <c r="F65" i="25"/>
  <c r="E65" i="25"/>
  <c r="D65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G61" i="25"/>
  <c r="F61" i="25"/>
  <c r="E61" i="25"/>
  <c r="D61" i="25"/>
  <c r="G60" i="25"/>
  <c r="F60" i="25"/>
  <c r="E60" i="25"/>
  <c r="D60" i="25"/>
  <c r="G59" i="25"/>
  <c r="F59" i="25"/>
  <c r="E59" i="25"/>
  <c r="D59" i="25"/>
  <c r="G58" i="25"/>
  <c r="F58" i="25"/>
  <c r="E58" i="25"/>
  <c r="D58" i="25"/>
  <c r="G57" i="25"/>
  <c r="F57" i="25"/>
  <c r="E57" i="25"/>
  <c r="D57" i="25"/>
  <c r="G56" i="25"/>
  <c r="F56" i="25"/>
  <c r="E56" i="25"/>
  <c r="D56" i="25"/>
  <c r="G55" i="25"/>
  <c r="F55" i="25"/>
  <c r="E55" i="25"/>
  <c r="D55" i="25"/>
  <c r="G54" i="25"/>
  <c r="F54" i="25"/>
  <c r="E54" i="25"/>
  <c r="D54" i="25"/>
  <c r="G53" i="25"/>
  <c r="F53" i="25"/>
  <c r="E53" i="25"/>
  <c r="D53" i="25"/>
  <c r="G52" i="25"/>
  <c r="F52" i="25"/>
  <c r="E52" i="25"/>
  <c r="D52" i="25"/>
  <c r="G51" i="25"/>
  <c r="F51" i="25"/>
  <c r="E51" i="25"/>
  <c r="D51" i="25"/>
  <c r="G50" i="25"/>
  <c r="F50" i="25"/>
  <c r="E50" i="25"/>
  <c r="D50" i="25"/>
  <c r="G49" i="25"/>
  <c r="F49" i="25"/>
  <c r="E49" i="25"/>
  <c r="D49" i="25"/>
  <c r="G48" i="25"/>
  <c r="F48" i="25"/>
  <c r="E48" i="25"/>
  <c r="D48" i="25"/>
  <c r="G47" i="25"/>
  <c r="F47" i="25"/>
  <c r="E47" i="25"/>
  <c r="D47" i="25"/>
  <c r="G46" i="25"/>
  <c r="F46" i="25"/>
  <c r="E46" i="25"/>
  <c r="D46" i="25"/>
  <c r="G45" i="25"/>
  <c r="F45" i="25"/>
  <c r="E45" i="25"/>
  <c r="D45" i="25"/>
  <c r="G44" i="25"/>
  <c r="F44" i="25"/>
  <c r="E44" i="25"/>
  <c r="D44" i="25"/>
  <c r="G43" i="25"/>
  <c r="F43" i="25"/>
  <c r="E43" i="25"/>
  <c r="D43" i="25"/>
  <c r="G42" i="25"/>
  <c r="F42" i="25"/>
  <c r="E42" i="25"/>
  <c r="D42" i="25"/>
  <c r="G41" i="25"/>
  <c r="F41" i="25"/>
  <c r="E41" i="25"/>
  <c r="D41" i="25"/>
  <c r="G40" i="25"/>
  <c r="F40" i="25"/>
  <c r="E40" i="25"/>
  <c r="D40" i="25"/>
  <c r="G39" i="25"/>
  <c r="F39" i="25"/>
  <c r="E39" i="25"/>
  <c r="D39" i="25"/>
  <c r="G38" i="25"/>
  <c r="F38" i="25"/>
  <c r="E38" i="25"/>
  <c r="D38" i="25"/>
  <c r="G37" i="25"/>
  <c r="F37" i="25"/>
  <c r="E37" i="25"/>
  <c r="D37" i="25"/>
  <c r="G36" i="25"/>
  <c r="F36" i="25"/>
  <c r="E36" i="25"/>
  <c r="D36" i="25"/>
  <c r="G35" i="25"/>
  <c r="F35" i="25"/>
  <c r="E35" i="25"/>
  <c r="D35" i="25"/>
  <c r="G34" i="25"/>
  <c r="F34" i="25"/>
  <c r="E34" i="25"/>
  <c r="D34" i="25"/>
  <c r="G33" i="25"/>
  <c r="F33" i="25"/>
  <c r="E33" i="25"/>
  <c r="D33" i="25"/>
  <c r="G32" i="25"/>
  <c r="F32" i="25"/>
  <c r="E32" i="25"/>
  <c r="D32" i="25"/>
  <c r="G31" i="25"/>
  <c r="F31" i="25"/>
  <c r="E31" i="25"/>
  <c r="D31" i="25"/>
  <c r="G30" i="25"/>
  <c r="F30" i="25"/>
  <c r="E30" i="25"/>
  <c r="D30" i="25"/>
  <c r="G29" i="25"/>
  <c r="F29" i="25"/>
  <c r="E29" i="25"/>
  <c r="D29" i="25"/>
  <c r="G28" i="25"/>
  <c r="F28" i="25"/>
  <c r="E28" i="25"/>
  <c r="D28" i="25"/>
  <c r="Q27" i="25"/>
  <c r="Q139" i="25" s="1"/>
  <c r="H27" i="25"/>
  <c r="H139" i="25" s="1"/>
  <c r="H16" i="25" s="1"/>
  <c r="G26" i="25"/>
  <c r="F26" i="25"/>
  <c r="E26" i="25"/>
  <c r="D26" i="25"/>
  <c r="J26" i="25" s="1"/>
  <c r="G25" i="25"/>
  <c r="F25" i="25"/>
  <c r="E25" i="25"/>
  <c r="D25" i="25"/>
  <c r="J25" i="25" s="1"/>
  <c r="G24" i="25"/>
  <c r="F24" i="25"/>
  <c r="E24" i="25"/>
  <c r="D24" i="25"/>
  <c r="G23" i="25"/>
  <c r="F23" i="25"/>
  <c r="E23" i="25"/>
  <c r="D23" i="25"/>
  <c r="G22" i="25"/>
  <c r="F22" i="25"/>
  <c r="E22" i="25"/>
  <c r="D22" i="25"/>
  <c r="J22" i="25" s="1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F27" i="25" s="1"/>
  <c r="E18" i="25"/>
  <c r="D18" i="25"/>
  <c r="Q16" i="25"/>
  <c r="Q7" i="25"/>
  <c r="K9" i="25" s="1"/>
  <c r="J24" i="25" l="1"/>
  <c r="J97" i="25"/>
  <c r="J98" i="25"/>
  <c r="J88" i="25"/>
  <c r="J92" i="25"/>
  <c r="J96" i="25"/>
  <c r="J100" i="25"/>
  <c r="J104" i="25"/>
  <c r="J109" i="25"/>
  <c r="J111" i="25"/>
  <c r="J113" i="25"/>
  <c r="J115" i="25"/>
  <c r="J117" i="25"/>
  <c r="J119" i="25"/>
  <c r="J121" i="25"/>
  <c r="J123" i="25"/>
  <c r="J125" i="25"/>
  <c r="J127" i="25"/>
  <c r="J129" i="25"/>
  <c r="J131" i="25"/>
  <c r="J133" i="25"/>
  <c r="J135" i="25"/>
  <c r="J137" i="25"/>
  <c r="J91" i="25"/>
  <c r="J105" i="25"/>
  <c r="J106" i="25"/>
  <c r="J108" i="25"/>
  <c r="E27" i="25"/>
  <c r="J62" i="25"/>
  <c r="J95" i="25"/>
  <c r="J101" i="25"/>
  <c r="J102" i="25"/>
  <c r="J110" i="25"/>
  <c r="J118" i="25"/>
  <c r="J23" i="25"/>
  <c r="J29" i="25"/>
  <c r="J31" i="25"/>
  <c r="J32" i="25"/>
  <c r="J33" i="25"/>
  <c r="J34" i="25"/>
  <c r="J35" i="25"/>
  <c r="J37" i="25"/>
  <c r="J39" i="25"/>
  <c r="J40" i="25"/>
  <c r="J41" i="25"/>
  <c r="J42" i="25"/>
  <c r="J43" i="25"/>
  <c r="J45" i="25"/>
  <c r="J47" i="25"/>
  <c r="J48" i="25"/>
  <c r="J50" i="25"/>
  <c r="J52" i="25"/>
  <c r="J53" i="25"/>
  <c r="J54" i="25"/>
  <c r="J55" i="25"/>
  <c r="J56" i="25"/>
  <c r="J57" i="25"/>
  <c r="J58" i="25"/>
  <c r="J60" i="25"/>
  <c r="J63" i="25"/>
  <c r="J65" i="25"/>
  <c r="J67" i="25"/>
  <c r="J69" i="25"/>
  <c r="J70" i="25"/>
  <c r="J71" i="25"/>
  <c r="J72" i="25"/>
  <c r="J73" i="25"/>
  <c r="J75" i="25"/>
  <c r="J77" i="25"/>
  <c r="J78" i="25"/>
  <c r="J79" i="25"/>
  <c r="J80" i="25"/>
  <c r="J81" i="25"/>
  <c r="J83" i="25"/>
  <c r="J85" i="25"/>
  <c r="J86" i="25"/>
  <c r="J89" i="25"/>
  <c r="J90" i="25"/>
  <c r="J99" i="25"/>
  <c r="G27" i="25"/>
  <c r="J20" i="25"/>
  <c r="J21" i="25"/>
  <c r="J64" i="25"/>
  <c r="J66" i="25"/>
  <c r="J87" i="25"/>
  <c r="J93" i="25"/>
  <c r="J94" i="25"/>
  <c r="J114" i="25"/>
  <c r="F138" i="25"/>
  <c r="F139" i="25" s="1"/>
  <c r="F16" i="25" s="1"/>
  <c r="J38" i="25"/>
  <c r="J46" i="25"/>
  <c r="D27" i="25"/>
  <c r="J18" i="25"/>
  <c r="J19" i="25"/>
  <c r="J30" i="25"/>
  <c r="J36" i="25"/>
  <c r="J44" i="25"/>
  <c r="G138" i="25"/>
  <c r="J49" i="25"/>
  <c r="J51" i="25"/>
  <c r="J59" i="25"/>
  <c r="J61" i="25"/>
  <c r="D138" i="25"/>
  <c r="J68" i="25"/>
  <c r="J76" i="25"/>
  <c r="J84" i="25"/>
  <c r="E138" i="25"/>
  <c r="J28" i="25"/>
  <c r="J74" i="25"/>
  <c r="J82" i="25"/>
  <c r="J103" i="25"/>
  <c r="J107" i="25"/>
  <c r="J120" i="25"/>
  <c r="J124" i="25"/>
  <c r="J128" i="25"/>
  <c r="J132" i="25"/>
  <c r="J136" i="25"/>
  <c r="J112" i="25"/>
  <c r="J116" i="25"/>
  <c r="J122" i="25"/>
  <c r="J126" i="25"/>
  <c r="J130" i="25"/>
  <c r="J134" i="25"/>
  <c r="E139" i="25" l="1"/>
  <c r="E16" i="25" s="1"/>
  <c r="G139" i="25"/>
  <c r="G16" i="25" s="1"/>
  <c r="D139" i="25"/>
  <c r="D16" i="25" s="1"/>
  <c r="J138" i="25"/>
  <c r="J27" i="25"/>
  <c r="J139" i="25" l="1"/>
  <c r="J16" i="25" s="1"/>
  <c r="H74" i="3" l="1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54" i="3"/>
  <c r="H55" i="3"/>
  <c r="H51" i="3"/>
  <c r="H52" i="3"/>
  <c r="H53" i="3"/>
  <c r="H39" i="3"/>
  <c r="H40" i="3"/>
  <c r="H41" i="3"/>
  <c r="H42" i="3"/>
  <c r="H43" i="3"/>
  <c r="H44" i="3"/>
  <c r="H45" i="3"/>
  <c r="H46" i="3"/>
  <c r="H47" i="3"/>
  <c r="H48" i="3"/>
  <c r="H49" i="3"/>
  <c r="H50" i="3"/>
  <c r="H36" i="3"/>
  <c r="H37" i="3"/>
  <c r="H38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16" i="3"/>
  <c r="H7" i="3"/>
  <c r="H8" i="3"/>
  <c r="H9" i="3"/>
  <c r="H10" i="3"/>
  <c r="H11" i="3"/>
  <c r="H12" i="3"/>
  <c r="H13" i="3"/>
  <c r="H14" i="3"/>
  <c r="H6" i="3"/>
  <c r="F10" i="7" l="1"/>
  <c r="F10" i="11" l="1"/>
  <c r="F41" i="11" l="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11" i="11"/>
  <c r="F12" i="11"/>
  <c r="F13" i="11"/>
  <c r="F14" i="11"/>
  <c r="F15" i="11"/>
  <c r="F16" i="11"/>
  <c r="F17" i="11"/>
  <c r="F18" i="11"/>
  <c r="D129" i="11" l="1"/>
  <c r="E129" i="11"/>
  <c r="C129" i="11"/>
  <c r="F129" i="11" l="1"/>
  <c r="H15" i="3"/>
  <c r="G10" i="11" l="1"/>
  <c r="G36" i="11"/>
  <c r="G15" i="11"/>
  <c r="G29" i="11"/>
  <c r="G123" i="11"/>
  <c r="G107" i="11"/>
  <c r="G91" i="11"/>
  <c r="G75" i="11"/>
  <c r="G59" i="11"/>
  <c r="G43" i="11"/>
  <c r="G20" i="11"/>
  <c r="G114" i="11"/>
  <c r="G98" i="11"/>
  <c r="G82" i="11"/>
  <c r="G66" i="11"/>
  <c r="G50" i="11"/>
  <c r="G32" i="11"/>
  <c r="G117" i="11"/>
  <c r="G101" i="11"/>
  <c r="G85" i="11"/>
  <c r="G69" i="11"/>
  <c r="G53" i="11"/>
  <c r="G40" i="11"/>
  <c r="G125" i="11"/>
  <c r="G34" i="11"/>
  <c r="G128" i="11"/>
  <c r="G112" i="11"/>
  <c r="G96" i="11"/>
  <c r="G80" i="11"/>
  <c r="G64" i="11"/>
  <c r="G48" i="11"/>
  <c r="G17" i="11"/>
  <c r="G11" i="11"/>
  <c r="G25" i="11"/>
  <c r="G119" i="11"/>
  <c r="G103" i="11"/>
  <c r="G87" i="11"/>
  <c r="G71" i="11"/>
  <c r="G55" i="11"/>
  <c r="G14" i="11"/>
  <c r="G126" i="11"/>
  <c r="G110" i="11"/>
  <c r="G94" i="11"/>
  <c r="G78" i="11"/>
  <c r="G62" i="11"/>
  <c r="G46" i="11"/>
  <c r="G31" i="11"/>
  <c r="G113" i="11"/>
  <c r="G97" i="11"/>
  <c r="G81" i="11"/>
  <c r="G65" i="11"/>
  <c r="G49" i="11"/>
  <c r="G13" i="11"/>
  <c r="G16" i="11"/>
  <c r="G30" i="11"/>
  <c r="G124" i="11"/>
  <c r="G108" i="11"/>
  <c r="G92" i="11"/>
  <c r="G76" i="11"/>
  <c r="G60" i="11"/>
  <c r="G44" i="11"/>
  <c r="G39" i="11"/>
  <c r="G37" i="11"/>
  <c r="G21" i="11"/>
  <c r="G115" i="11"/>
  <c r="G99" i="11"/>
  <c r="G83" i="11"/>
  <c r="G67" i="11"/>
  <c r="G51" i="11"/>
  <c r="G28" i="11"/>
  <c r="G122" i="11"/>
  <c r="G106" i="11"/>
  <c r="G90" i="11"/>
  <c r="G74" i="11"/>
  <c r="G58" i="11"/>
  <c r="G42" i="11"/>
  <c r="G19" i="11"/>
  <c r="G109" i="11"/>
  <c r="G93" i="11"/>
  <c r="G77" i="11"/>
  <c r="G61" i="11"/>
  <c r="G45" i="11"/>
  <c r="G35" i="11"/>
  <c r="G12" i="11"/>
  <c r="G26" i="11"/>
  <c r="G120" i="11"/>
  <c r="G104" i="11"/>
  <c r="G88" i="11"/>
  <c r="G72" i="11"/>
  <c r="G56" i="11"/>
  <c r="G27" i="11"/>
  <c r="G33" i="11"/>
  <c r="G127" i="11"/>
  <c r="G111" i="11"/>
  <c r="G95" i="11"/>
  <c r="G79" i="11"/>
  <c r="G63" i="11"/>
  <c r="G47" i="11"/>
  <c r="G24" i="11"/>
  <c r="G118" i="11"/>
  <c r="G102" i="11"/>
  <c r="G86" i="11"/>
  <c r="G70" i="11"/>
  <c r="G54" i="11"/>
  <c r="G18" i="11"/>
  <c r="G121" i="11"/>
  <c r="G105" i="11"/>
  <c r="G89" i="11"/>
  <c r="G73" i="11"/>
  <c r="G57" i="11"/>
  <c r="G41" i="11"/>
  <c r="G23" i="11"/>
  <c r="G38" i="11"/>
  <c r="G22" i="11"/>
  <c r="G116" i="11"/>
  <c r="G100" i="11"/>
  <c r="G84" i="11"/>
  <c r="G68" i="11"/>
  <c r="G52" i="11"/>
  <c r="C11" i="7"/>
  <c r="D126" i="3"/>
  <c r="E126" i="3"/>
  <c r="F126" i="3"/>
  <c r="G126" i="3"/>
  <c r="D11" i="7" l="1"/>
  <c r="G129" i="11"/>
  <c r="G11" i="7" l="1"/>
  <c r="D7" i="37"/>
  <c r="C6" i="3"/>
  <c r="H11" i="7"/>
  <c r="F7" i="37" l="1"/>
  <c r="E7" i="37"/>
  <c r="I6" i="3"/>
  <c r="C18" i="25" l="1"/>
  <c r="G7" i="37"/>
  <c r="K18" i="25"/>
  <c r="I18" i="25"/>
  <c r="C74" i="7" l="1"/>
  <c r="C106" i="7"/>
  <c r="C19" i="7"/>
  <c r="C115" i="7"/>
  <c r="C76" i="7"/>
  <c r="C37" i="7"/>
  <c r="C79" i="7"/>
  <c r="C16" i="7"/>
  <c r="C72" i="7"/>
  <c r="C65" i="7"/>
  <c r="C14" i="7"/>
  <c r="C110" i="7"/>
  <c r="C23" i="7"/>
  <c r="C59" i="7"/>
  <c r="C123" i="7"/>
  <c r="C105" i="7"/>
  <c r="C87" i="7"/>
  <c r="C20" i="7"/>
  <c r="C80" i="7"/>
  <c r="C17" i="7"/>
  <c r="C77" i="7"/>
  <c r="C26" i="7"/>
  <c r="C58" i="7"/>
  <c r="C90" i="7"/>
  <c r="C122" i="7"/>
  <c r="C35" i="7"/>
  <c r="C44" i="7"/>
  <c r="C108" i="7"/>
  <c r="C69" i="7"/>
  <c r="C129" i="7"/>
  <c r="C111" i="7"/>
  <c r="C40" i="7"/>
  <c r="C104" i="7"/>
  <c r="C33" i="7"/>
  <c r="C101" i="7"/>
  <c r="C62" i="7"/>
  <c r="C94" i="7"/>
  <c r="C126" i="7"/>
  <c r="C39" i="7"/>
  <c r="C91" i="7"/>
  <c r="C52" i="7"/>
  <c r="C116" i="7"/>
  <c r="C73" i="7"/>
  <c r="C43" i="7"/>
  <c r="C119" i="7"/>
  <c r="C48" i="7"/>
  <c r="C41" i="7"/>
  <c r="C34" i="7"/>
  <c r="C50" i="7"/>
  <c r="C66" i="7"/>
  <c r="C82" i="7"/>
  <c r="C98" i="7"/>
  <c r="C114" i="7"/>
  <c r="C27" i="7"/>
  <c r="C47" i="7"/>
  <c r="C67" i="7"/>
  <c r="C28" i="7"/>
  <c r="C60" i="7"/>
  <c r="C92" i="7"/>
  <c r="C53" i="7"/>
  <c r="C81" i="7"/>
  <c r="C113" i="7"/>
  <c r="C95" i="7"/>
  <c r="C127" i="7"/>
  <c r="C24" i="7"/>
  <c r="C88" i="7"/>
  <c r="C120" i="7"/>
  <c r="C21" i="7"/>
  <c r="C85" i="7"/>
  <c r="C117" i="7"/>
  <c r="C22" i="7"/>
  <c r="C54" i="7"/>
  <c r="C70" i="7"/>
  <c r="C86" i="7"/>
  <c r="C15" i="7"/>
  <c r="C31" i="7"/>
  <c r="C75" i="7"/>
  <c r="C107" i="7"/>
  <c r="C36" i="7"/>
  <c r="C100" i="7"/>
  <c r="C25" i="7"/>
  <c r="C61" i="7"/>
  <c r="C121" i="7"/>
  <c r="C71" i="7"/>
  <c r="C103" i="7"/>
  <c r="C32" i="7"/>
  <c r="C64" i="7"/>
  <c r="C96" i="7"/>
  <c r="C29" i="7"/>
  <c r="C57" i="7"/>
  <c r="C93" i="7"/>
  <c r="C18" i="7"/>
  <c r="C30" i="7"/>
  <c r="C38" i="7"/>
  <c r="C42" i="7"/>
  <c r="C46" i="7"/>
  <c r="C78" i="7"/>
  <c r="C102" i="7"/>
  <c r="C118" i="7"/>
  <c r="C51" i="7"/>
  <c r="C55" i="7"/>
  <c r="C63" i="7"/>
  <c r="C83" i="7"/>
  <c r="C99" i="7"/>
  <c r="C12" i="7"/>
  <c r="C56" i="7"/>
  <c r="C68" i="7"/>
  <c r="C84" i="7"/>
  <c r="C112" i="7"/>
  <c r="C124" i="7"/>
  <c r="C128" i="7"/>
  <c r="C125" i="7"/>
  <c r="C13" i="7"/>
  <c r="C45" i="7"/>
  <c r="C49" i="7"/>
  <c r="C89" i="7"/>
  <c r="C97" i="7"/>
  <c r="C109" i="7"/>
  <c r="D49" i="7" l="1"/>
  <c r="D46" i="37" s="1"/>
  <c r="D118" i="7"/>
  <c r="D115" i="37" s="1"/>
  <c r="D121" i="7"/>
  <c r="D118" i="37" s="1"/>
  <c r="D15" i="7"/>
  <c r="D11" i="37" s="1"/>
  <c r="D95" i="7"/>
  <c r="D92" i="37" s="1"/>
  <c r="D47" i="7"/>
  <c r="D44" i="37" s="1"/>
  <c r="D73" i="7"/>
  <c r="D70" i="37" s="1"/>
  <c r="D44" i="7"/>
  <c r="D41" i="37" s="1"/>
  <c r="D123" i="7"/>
  <c r="D120" i="37" s="1"/>
  <c r="D14" i="7"/>
  <c r="D10" i="37" s="1"/>
  <c r="D19" i="7"/>
  <c r="D15" i="37" s="1"/>
  <c r="D45" i="7"/>
  <c r="D42" i="37" s="1"/>
  <c r="D56" i="7"/>
  <c r="D53" i="37" s="1"/>
  <c r="D38" i="7"/>
  <c r="D35" i="37" s="1"/>
  <c r="D61" i="7"/>
  <c r="D58" i="37" s="1"/>
  <c r="D88" i="7"/>
  <c r="D85" i="37" s="1"/>
  <c r="D126" i="7"/>
  <c r="D123" i="37" s="1"/>
  <c r="D55" i="7"/>
  <c r="D52" i="37" s="1"/>
  <c r="D78" i="7"/>
  <c r="D75" i="37" s="1"/>
  <c r="D30" i="7"/>
  <c r="D27" i="37" s="1"/>
  <c r="D29" i="7"/>
  <c r="D26" i="37" s="1"/>
  <c r="D103" i="7"/>
  <c r="D100" i="37" s="1"/>
  <c r="D25" i="7"/>
  <c r="D22" i="37" s="1"/>
  <c r="D75" i="7"/>
  <c r="D72" i="37" s="1"/>
  <c r="D70" i="7"/>
  <c r="D67" i="37" s="1"/>
  <c r="D85" i="7"/>
  <c r="D82" i="37" s="1"/>
  <c r="D24" i="7"/>
  <c r="D21" i="37" s="1"/>
  <c r="D81" i="7"/>
  <c r="D78" i="37" s="1"/>
  <c r="D28" i="7"/>
  <c r="D25" i="37" s="1"/>
  <c r="D114" i="7"/>
  <c r="D111" i="37" s="1"/>
  <c r="D50" i="7"/>
  <c r="D47" i="37" s="1"/>
  <c r="D119" i="7"/>
  <c r="D116" i="37" s="1"/>
  <c r="D52" i="7"/>
  <c r="D49" i="37" s="1"/>
  <c r="D94" i="7"/>
  <c r="D91" i="37" s="1"/>
  <c r="D104" i="7"/>
  <c r="D101" i="37" s="1"/>
  <c r="D69" i="7"/>
  <c r="D66" i="37" s="1"/>
  <c r="D122" i="7"/>
  <c r="D119" i="37" s="1"/>
  <c r="D77" i="7"/>
  <c r="D74" i="37" s="1"/>
  <c r="D87" i="7"/>
  <c r="D84" i="37" s="1"/>
  <c r="D23" i="7"/>
  <c r="D20" i="37" s="1"/>
  <c r="D72" i="7"/>
  <c r="D69" i="37" s="1"/>
  <c r="D76" i="7"/>
  <c r="D73" i="37" s="1"/>
  <c r="D74" i="7"/>
  <c r="D71" i="37" s="1"/>
  <c r="D128" i="7"/>
  <c r="D125" i="37" s="1"/>
  <c r="D68" i="7"/>
  <c r="D65" i="37" s="1"/>
  <c r="D83" i="7"/>
  <c r="D80" i="37" s="1"/>
  <c r="D42" i="7"/>
  <c r="D39" i="37" s="1"/>
  <c r="D93" i="7"/>
  <c r="D90" i="37" s="1"/>
  <c r="D64" i="7"/>
  <c r="D61" i="37" s="1"/>
  <c r="D36" i="7"/>
  <c r="D33" i="37" s="1"/>
  <c r="D22" i="7"/>
  <c r="D19" i="37" s="1"/>
  <c r="D120" i="7"/>
  <c r="D117" i="37" s="1"/>
  <c r="D92" i="7"/>
  <c r="D89" i="37" s="1"/>
  <c r="D82" i="7"/>
  <c r="D79" i="37" s="1"/>
  <c r="D41" i="7"/>
  <c r="D38" i="37" s="1"/>
  <c r="D39" i="7"/>
  <c r="D36" i="37" s="1"/>
  <c r="D101" i="7"/>
  <c r="D98" i="37" s="1"/>
  <c r="D111" i="7"/>
  <c r="D108" i="37" s="1"/>
  <c r="D58" i="7"/>
  <c r="D55" i="37" s="1"/>
  <c r="D80" i="7"/>
  <c r="D77" i="37" s="1"/>
  <c r="D79" i="7"/>
  <c r="D76" i="37" s="1"/>
  <c r="D109" i="7"/>
  <c r="D106" i="37" s="1"/>
  <c r="D124" i="7"/>
  <c r="D121" i="37" s="1"/>
  <c r="D63" i="7"/>
  <c r="D60" i="37" s="1"/>
  <c r="D102" i="7"/>
  <c r="D99" i="37" s="1"/>
  <c r="D57" i="7"/>
  <c r="D54" i="37" s="1"/>
  <c r="D32" i="7"/>
  <c r="D29" i="37" s="1"/>
  <c r="D107" i="7"/>
  <c r="D104" i="37" s="1"/>
  <c r="D86" i="7"/>
  <c r="D83" i="37" s="1"/>
  <c r="D117" i="7"/>
  <c r="D114" i="37" s="1"/>
  <c r="D113" i="7"/>
  <c r="D110" i="37" s="1"/>
  <c r="D60" i="7"/>
  <c r="D57" i="37" s="1"/>
  <c r="D27" i="7"/>
  <c r="D24" i="37" s="1"/>
  <c r="D66" i="7"/>
  <c r="D63" i="37" s="1"/>
  <c r="D48" i="7"/>
  <c r="D45" i="37" s="1"/>
  <c r="D116" i="7"/>
  <c r="D113" i="37" s="1"/>
  <c r="D33" i="7"/>
  <c r="D30" i="37" s="1"/>
  <c r="D129" i="7"/>
  <c r="D126" i="37" s="1"/>
  <c r="D35" i="7"/>
  <c r="D32" i="37" s="1"/>
  <c r="D26" i="7"/>
  <c r="D23" i="37" s="1"/>
  <c r="D20" i="7"/>
  <c r="D17" i="37" s="1"/>
  <c r="D59" i="7"/>
  <c r="D56" i="37" s="1"/>
  <c r="D65" i="7"/>
  <c r="D62" i="37" s="1"/>
  <c r="D37" i="7"/>
  <c r="D34" i="37" s="1"/>
  <c r="D106" i="7"/>
  <c r="D103" i="37" s="1"/>
  <c r="D97" i="7"/>
  <c r="D94" i="37" s="1"/>
  <c r="D13" i="7"/>
  <c r="D9" i="37" s="1"/>
  <c r="D112" i="7"/>
  <c r="D109" i="37" s="1"/>
  <c r="D89" i="7"/>
  <c r="D86" i="37" s="1"/>
  <c r="D125" i="7"/>
  <c r="D122" i="37" s="1"/>
  <c r="D84" i="7"/>
  <c r="D81" i="37" s="1"/>
  <c r="D99" i="7"/>
  <c r="D96" i="37" s="1"/>
  <c r="D51" i="7"/>
  <c r="D48" i="37" s="1"/>
  <c r="D46" i="7"/>
  <c r="D43" i="37" s="1"/>
  <c r="D18" i="7"/>
  <c r="D14" i="37" s="1"/>
  <c r="D96" i="7"/>
  <c r="D93" i="37" s="1"/>
  <c r="D71" i="7"/>
  <c r="D68" i="37" s="1"/>
  <c r="D100" i="7"/>
  <c r="D97" i="37" s="1"/>
  <c r="D31" i="7"/>
  <c r="D28" i="37" s="1"/>
  <c r="D54" i="7"/>
  <c r="D51" i="37" s="1"/>
  <c r="D21" i="7"/>
  <c r="D18" i="37" s="1"/>
  <c r="D127" i="7"/>
  <c r="D124" i="37" s="1"/>
  <c r="D53" i="7"/>
  <c r="D50" i="37" s="1"/>
  <c r="D67" i="7"/>
  <c r="D64" i="37" s="1"/>
  <c r="D98" i="7"/>
  <c r="D95" i="37" s="1"/>
  <c r="D34" i="7"/>
  <c r="D31" i="37" s="1"/>
  <c r="D43" i="7"/>
  <c r="D40" i="37" s="1"/>
  <c r="D91" i="7"/>
  <c r="D88" i="37" s="1"/>
  <c r="D62" i="7"/>
  <c r="D59" i="37" s="1"/>
  <c r="D40" i="7"/>
  <c r="D37" i="37" s="1"/>
  <c r="D108" i="7"/>
  <c r="D105" i="37" s="1"/>
  <c r="D90" i="7"/>
  <c r="D87" i="37" s="1"/>
  <c r="D17" i="7"/>
  <c r="D13" i="37" s="1"/>
  <c r="D105" i="7"/>
  <c r="D102" i="37" s="1"/>
  <c r="D110" i="7"/>
  <c r="D107" i="37" s="1"/>
  <c r="D16" i="7"/>
  <c r="D12" i="37" s="1"/>
  <c r="D115" i="7"/>
  <c r="D112" i="37" s="1"/>
  <c r="D12" i="7"/>
  <c r="H12" i="7" s="1"/>
  <c r="G109" i="7"/>
  <c r="C120" i="3"/>
  <c r="G124" i="7"/>
  <c r="H56" i="7"/>
  <c r="C98" i="3"/>
  <c r="G102" i="7"/>
  <c r="G97" i="7"/>
  <c r="C8" i="3"/>
  <c r="G13" i="7"/>
  <c r="C108" i="3"/>
  <c r="C51" i="3"/>
  <c r="G55" i="7"/>
  <c r="H78" i="7"/>
  <c r="H29" i="7"/>
  <c r="C99" i="3"/>
  <c r="G103" i="7"/>
  <c r="C21" i="3"/>
  <c r="G25" i="7"/>
  <c r="C66" i="3"/>
  <c r="H70" i="7"/>
  <c r="C81" i="3"/>
  <c r="H85" i="7"/>
  <c r="H24" i="7"/>
  <c r="H28" i="7"/>
  <c r="C110" i="3"/>
  <c r="G114" i="7"/>
  <c r="C46" i="3"/>
  <c r="H50" i="7"/>
  <c r="C48" i="3"/>
  <c r="G52" i="7"/>
  <c r="C90" i="3"/>
  <c r="H94" i="7"/>
  <c r="H104" i="7"/>
  <c r="G122" i="7"/>
  <c r="C73" i="3"/>
  <c r="H77" i="7"/>
  <c r="C83" i="3"/>
  <c r="H87" i="7"/>
  <c r="C68" i="3"/>
  <c r="G72" i="7"/>
  <c r="C72" i="3"/>
  <c r="H76" i="7"/>
  <c r="H74" i="7"/>
  <c r="C80" i="3"/>
  <c r="G84" i="7"/>
  <c r="G51" i="7"/>
  <c r="C13" i="3"/>
  <c r="H18" i="7"/>
  <c r="G71" i="7"/>
  <c r="C96" i="3"/>
  <c r="G31" i="7"/>
  <c r="H54" i="7"/>
  <c r="C17" i="3"/>
  <c r="G21" i="7"/>
  <c r="C123" i="3"/>
  <c r="C49" i="3"/>
  <c r="G53" i="7"/>
  <c r="G98" i="7"/>
  <c r="C30" i="3"/>
  <c r="G43" i="7"/>
  <c r="H91" i="7"/>
  <c r="C58" i="3"/>
  <c r="H62" i="7"/>
  <c r="C36" i="3"/>
  <c r="C104" i="3"/>
  <c r="G108" i="7"/>
  <c r="H17" i="7"/>
  <c r="C101" i="3"/>
  <c r="H110" i="7"/>
  <c r="G16" i="7"/>
  <c r="C111" i="3"/>
  <c r="H115" i="7"/>
  <c r="H89" i="7"/>
  <c r="C121" i="3"/>
  <c r="H125" i="7"/>
  <c r="G46" i="7"/>
  <c r="H49" i="7"/>
  <c r="C64" i="3"/>
  <c r="G68" i="7"/>
  <c r="H83" i="7"/>
  <c r="C114" i="3"/>
  <c r="G42" i="7"/>
  <c r="C60" i="3"/>
  <c r="G64" i="7"/>
  <c r="H121" i="7"/>
  <c r="C32" i="3"/>
  <c r="H36" i="7"/>
  <c r="G15" i="7"/>
  <c r="C18" i="3"/>
  <c r="H22" i="7"/>
  <c r="C116" i="3"/>
  <c r="C91" i="3"/>
  <c r="H95" i="7"/>
  <c r="H92" i="7"/>
  <c r="H47" i="7"/>
  <c r="C78" i="3"/>
  <c r="C37" i="3"/>
  <c r="G41" i="7"/>
  <c r="H73" i="7"/>
  <c r="H101" i="7"/>
  <c r="C107" i="3"/>
  <c r="G111" i="7"/>
  <c r="C54" i="3"/>
  <c r="G58" i="7"/>
  <c r="C119" i="3"/>
  <c r="H123" i="7"/>
  <c r="G14" i="7"/>
  <c r="H14" i="7"/>
  <c r="G79" i="7"/>
  <c r="C14" i="3"/>
  <c r="H19" i="7"/>
  <c r="H45" i="7"/>
  <c r="H63" i="7"/>
  <c r="H38" i="7"/>
  <c r="C53" i="3"/>
  <c r="H32" i="7"/>
  <c r="C57" i="3"/>
  <c r="G61" i="7"/>
  <c r="C82" i="3"/>
  <c r="G86" i="7"/>
  <c r="C113" i="3"/>
  <c r="H117" i="7"/>
  <c r="G88" i="7"/>
  <c r="H113" i="7"/>
  <c r="G27" i="7"/>
  <c r="H66" i="7"/>
  <c r="G66" i="7"/>
  <c r="C44" i="3"/>
  <c r="G48" i="7"/>
  <c r="C112" i="3"/>
  <c r="C122" i="3"/>
  <c r="G126" i="7"/>
  <c r="H33" i="7"/>
  <c r="G129" i="7"/>
  <c r="G35" i="7"/>
  <c r="C16" i="3"/>
  <c r="G20" i="7"/>
  <c r="H59" i="7"/>
  <c r="C61" i="3"/>
  <c r="G65" i="7"/>
  <c r="G106" i="7"/>
  <c r="D130" i="11"/>
  <c r="C14" i="6"/>
  <c r="C125" i="6"/>
  <c r="D125" i="6"/>
  <c r="E125" i="6"/>
  <c r="F125" i="6"/>
  <c r="D14" i="6"/>
  <c r="E14" i="6"/>
  <c r="F14" i="6"/>
  <c r="D15" i="3"/>
  <c r="D5" i="3" s="1"/>
  <c r="E15" i="3"/>
  <c r="E5" i="3" s="1"/>
  <c r="F15" i="3"/>
  <c r="F5" i="3" s="1"/>
  <c r="G15" i="3"/>
  <c r="G5" i="3" s="1"/>
  <c r="G26" i="7" l="1"/>
  <c r="H88" i="7"/>
  <c r="G63" i="7"/>
  <c r="H128" i="7"/>
  <c r="H99" i="7"/>
  <c r="H16" i="7"/>
  <c r="H90" i="7"/>
  <c r="G91" i="7"/>
  <c r="H67" i="7"/>
  <c r="G54" i="7"/>
  <c r="G96" i="7"/>
  <c r="H23" i="7"/>
  <c r="H119" i="7"/>
  <c r="H75" i="7"/>
  <c r="G44" i="7"/>
  <c r="G93" i="7"/>
  <c r="C124" i="3"/>
  <c r="G99" i="7"/>
  <c r="G90" i="7"/>
  <c r="G67" i="7"/>
  <c r="H96" i="7"/>
  <c r="H37" i="7"/>
  <c r="C22" i="3"/>
  <c r="C56" i="3"/>
  <c r="I56" i="3" s="1"/>
  <c r="G57" i="37" s="1"/>
  <c r="H107" i="7"/>
  <c r="C33" i="3"/>
  <c r="C41" i="3"/>
  <c r="C76" i="3"/>
  <c r="I76" i="3" s="1"/>
  <c r="G77" i="37" s="1"/>
  <c r="H44" i="7"/>
  <c r="H39" i="7"/>
  <c r="H15" i="7"/>
  <c r="H93" i="7"/>
  <c r="G69" i="7"/>
  <c r="G81" i="7"/>
  <c r="H30" i="7"/>
  <c r="H112" i="7"/>
  <c r="H106" i="7"/>
  <c r="C31" i="3"/>
  <c r="C29" i="3"/>
  <c r="I29" i="3" s="1"/>
  <c r="G30" i="37" s="1"/>
  <c r="C23" i="3"/>
  <c r="I23" i="3" s="1"/>
  <c r="G24" i="37" s="1"/>
  <c r="C109" i="3"/>
  <c r="I109" i="3" s="1"/>
  <c r="G110" i="37" s="1"/>
  <c r="G32" i="7"/>
  <c r="H79" i="7"/>
  <c r="G101" i="7"/>
  <c r="G73" i="7"/>
  <c r="H41" i="7"/>
  <c r="G92" i="7"/>
  <c r="G95" i="7"/>
  <c r="G22" i="7"/>
  <c r="C117" i="3"/>
  <c r="C38" i="3"/>
  <c r="H68" i="7"/>
  <c r="G49" i="7"/>
  <c r="G89" i="7"/>
  <c r="G115" i="7"/>
  <c r="G110" i="7"/>
  <c r="G17" i="7"/>
  <c r="C39" i="3"/>
  <c r="C94" i="3"/>
  <c r="I94" i="3" s="1"/>
  <c r="G95" i="37" s="1"/>
  <c r="H53" i="7"/>
  <c r="H21" i="7"/>
  <c r="H31" i="7"/>
  <c r="H71" i="7"/>
  <c r="H51" i="7"/>
  <c r="H84" i="7"/>
  <c r="C70" i="3"/>
  <c r="H72" i="7"/>
  <c r="G87" i="7"/>
  <c r="H122" i="7"/>
  <c r="G104" i="7"/>
  <c r="C24" i="3"/>
  <c r="C20" i="3"/>
  <c r="I20" i="3" s="1"/>
  <c r="G21" i="37" s="1"/>
  <c r="G70" i="7"/>
  <c r="H25" i="7"/>
  <c r="G29" i="7"/>
  <c r="G78" i="7"/>
  <c r="H13" i="7"/>
  <c r="H102" i="7"/>
  <c r="C52" i="3"/>
  <c r="I52" i="3" s="1"/>
  <c r="G53" i="37" s="1"/>
  <c r="C102" i="3"/>
  <c r="I102" i="3" s="1"/>
  <c r="G103" i="37" s="1"/>
  <c r="H65" i="7"/>
  <c r="H20" i="7"/>
  <c r="H35" i="7"/>
  <c r="G33" i="7"/>
  <c r="H126" i="7"/>
  <c r="H48" i="7"/>
  <c r="H27" i="7"/>
  <c r="G113" i="7"/>
  <c r="H86" i="7"/>
  <c r="H61" i="7"/>
  <c r="C28" i="3"/>
  <c r="I28" i="3" s="1"/>
  <c r="G29" i="37" s="1"/>
  <c r="G19" i="7"/>
  <c r="C75" i="3"/>
  <c r="G123" i="7"/>
  <c r="H58" i="7"/>
  <c r="C97" i="3"/>
  <c r="I97" i="3" s="1"/>
  <c r="G98" i="37" s="1"/>
  <c r="C69" i="3"/>
  <c r="I69" i="3" s="1"/>
  <c r="G70" i="37" s="1"/>
  <c r="C88" i="3"/>
  <c r="G121" i="7"/>
  <c r="H64" i="7"/>
  <c r="H42" i="7"/>
  <c r="C45" i="3"/>
  <c r="C85" i="3"/>
  <c r="C106" i="3"/>
  <c r="C12" i="3"/>
  <c r="I12" i="3" s="1"/>
  <c r="G13" i="37" s="1"/>
  <c r="H108" i="7"/>
  <c r="G62" i="7"/>
  <c r="H43" i="7"/>
  <c r="H98" i="7"/>
  <c r="C27" i="3"/>
  <c r="C67" i="3"/>
  <c r="I67" i="3" s="1"/>
  <c r="G68" i="37" s="1"/>
  <c r="G18" i="7"/>
  <c r="C47" i="3"/>
  <c r="G74" i="7"/>
  <c r="C118" i="3"/>
  <c r="C100" i="3"/>
  <c r="I100" i="3" s="1"/>
  <c r="G101" i="37" s="1"/>
  <c r="H52" i="7"/>
  <c r="G50" i="7"/>
  <c r="G28" i="7"/>
  <c r="G24" i="7"/>
  <c r="C25" i="3"/>
  <c r="C74" i="3"/>
  <c r="G56" i="7"/>
  <c r="H124" i="7"/>
  <c r="E87" i="37"/>
  <c r="F87" i="37"/>
  <c r="E31" i="37"/>
  <c r="F31" i="37"/>
  <c r="F51" i="37"/>
  <c r="E51" i="37"/>
  <c r="F93" i="37"/>
  <c r="E93" i="37"/>
  <c r="F122" i="37"/>
  <c r="E122" i="37"/>
  <c r="E34" i="37"/>
  <c r="F34" i="37"/>
  <c r="F126" i="37"/>
  <c r="E126" i="37"/>
  <c r="F57" i="37"/>
  <c r="E57" i="37"/>
  <c r="E54" i="37"/>
  <c r="F54" i="37"/>
  <c r="F60" i="37"/>
  <c r="E60" i="37"/>
  <c r="F108" i="37"/>
  <c r="E108" i="37"/>
  <c r="F33" i="37"/>
  <c r="E33" i="37"/>
  <c r="F91" i="37"/>
  <c r="E91" i="37"/>
  <c r="F12" i="37"/>
  <c r="E12" i="37"/>
  <c r="F37" i="37"/>
  <c r="E37" i="37"/>
  <c r="F124" i="37"/>
  <c r="E124" i="37"/>
  <c r="F43" i="37"/>
  <c r="E43" i="37"/>
  <c r="F109" i="37"/>
  <c r="E109" i="37"/>
  <c r="F56" i="37"/>
  <c r="E56" i="37"/>
  <c r="F63" i="37"/>
  <c r="E63" i="37"/>
  <c r="F104" i="37"/>
  <c r="E104" i="37"/>
  <c r="F106" i="37"/>
  <c r="E106" i="37"/>
  <c r="E79" i="37"/>
  <c r="F79" i="37"/>
  <c r="F90" i="37"/>
  <c r="E90" i="37"/>
  <c r="F73" i="37"/>
  <c r="E73" i="37"/>
  <c r="E74" i="37"/>
  <c r="F74" i="37"/>
  <c r="E111" i="37"/>
  <c r="F111" i="37"/>
  <c r="E78" i="37"/>
  <c r="F78" i="37"/>
  <c r="E82" i="37"/>
  <c r="F82" i="37"/>
  <c r="F100" i="37"/>
  <c r="E100" i="37"/>
  <c r="F52" i="37"/>
  <c r="E52" i="37"/>
  <c r="E35" i="37"/>
  <c r="F35" i="37"/>
  <c r="E42" i="37"/>
  <c r="F42" i="37"/>
  <c r="F41" i="37"/>
  <c r="E41" i="37"/>
  <c r="F44" i="37"/>
  <c r="E44" i="37"/>
  <c r="F11" i="37"/>
  <c r="E11" i="37"/>
  <c r="C62" i="3"/>
  <c r="C84" i="3"/>
  <c r="G107" i="7"/>
  <c r="G38" i="7"/>
  <c r="C9" i="3"/>
  <c r="I9" i="3" s="1"/>
  <c r="G10" i="37" s="1"/>
  <c r="C40" i="3"/>
  <c r="G39" i="7"/>
  <c r="H82" i="7"/>
  <c r="G120" i="7"/>
  <c r="C10" i="3"/>
  <c r="G83" i="7"/>
  <c r="H46" i="7"/>
  <c r="C11" i="3"/>
  <c r="I11" i="3" s="1"/>
  <c r="G12" i="37" s="1"/>
  <c r="G105" i="7"/>
  <c r="C86" i="3"/>
  <c r="C92" i="3"/>
  <c r="G23" i="7"/>
  <c r="G75" i="7"/>
  <c r="G30" i="7"/>
  <c r="H109" i="7"/>
  <c r="G12" i="7"/>
  <c r="D8" i="37"/>
  <c r="F102" i="37"/>
  <c r="E102" i="37"/>
  <c r="F88" i="37"/>
  <c r="E88" i="37"/>
  <c r="F64" i="37"/>
  <c r="E64" i="37"/>
  <c r="F97" i="37"/>
  <c r="E97" i="37"/>
  <c r="F96" i="37"/>
  <c r="E96" i="37"/>
  <c r="F94" i="37"/>
  <c r="E94" i="37"/>
  <c r="E23" i="37"/>
  <c r="F23" i="37"/>
  <c r="F113" i="37"/>
  <c r="E113" i="37"/>
  <c r="F114" i="37"/>
  <c r="E114" i="37"/>
  <c r="F77" i="37"/>
  <c r="E77" i="37"/>
  <c r="F36" i="37"/>
  <c r="E36" i="37"/>
  <c r="F117" i="37"/>
  <c r="E117" i="37"/>
  <c r="F80" i="37"/>
  <c r="E80" i="37"/>
  <c r="F125" i="37"/>
  <c r="E125" i="37"/>
  <c r="F20" i="37"/>
  <c r="E20" i="37"/>
  <c r="E66" i="37"/>
  <c r="F66" i="37"/>
  <c r="F116" i="37"/>
  <c r="E116" i="37"/>
  <c r="F72" i="37"/>
  <c r="E72" i="37"/>
  <c r="E27" i="37"/>
  <c r="F27" i="37"/>
  <c r="F85" i="37"/>
  <c r="E85" i="37"/>
  <c r="F10" i="37"/>
  <c r="E10" i="37"/>
  <c r="E115" i="37"/>
  <c r="F115" i="37"/>
  <c r="G59" i="7"/>
  <c r="H129" i="7"/>
  <c r="G116" i="7"/>
  <c r="G60" i="7"/>
  <c r="G57" i="7"/>
  <c r="C59" i="3"/>
  <c r="I59" i="3" s="1"/>
  <c r="G60" i="37" s="1"/>
  <c r="G80" i="7"/>
  <c r="G47" i="7"/>
  <c r="C89" i="3"/>
  <c r="G118" i="7"/>
  <c r="C95" i="3"/>
  <c r="G40" i="7"/>
  <c r="C87" i="3"/>
  <c r="I87" i="3" s="1"/>
  <c r="G88" i="37" s="1"/>
  <c r="H34" i="7"/>
  <c r="C63" i="3"/>
  <c r="I63" i="3" s="1"/>
  <c r="G64" i="37" s="1"/>
  <c r="H127" i="7"/>
  <c r="C50" i="3"/>
  <c r="G100" i="7"/>
  <c r="H69" i="7"/>
  <c r="G119" i="7"/>
  <c r="H81" i="7"/>
  <c r="H97" i="7"/>
  <c r="D10" i="7"/>
  <c r="G37" i="7"/>
  <c r="C55" i="3"/>
  <c r="H26" i="7"/>
  <c r="C125" i="3"/>
  <c r="I125" i="3" s="1"/>
  <c r="G126" i="37" s="1"/>
  <c r="H116" i="7"/>
  <c r="H60" i="7"/>
  <c r="G117" i="7"/>
  <c r="C103" i="3"/>
  <c r="H57" i="7"/>
  <c r="C34" i="3"/>
  <c r="I34" i="3" s="1"/>
  <c r="G35" i="37" s="1"/>
  <c r="G45" i="7"/>
  <c r="H80" i="7"/>
  <c r="H111" i="7"/>
  <c r="C35" i="3"/>
  <c r="G82" i="7"/>
  <c r="C43" i="3"/>
  <c r="I43" i="3" s="1"/>
  <c r="G44" i="37" s="1"/>
  <c r="H120" i="7"/>
  <c r="G36" i="7"/>
  <c r="H118" i="7"/>
  <c r="C79" i="3"/>
  <c r="G128" i="7"/>
  <c r="C42" i="3"/>
  <c r="I42" i="3" s="1"/>
  <c r="G43" i="37" s="1"/>
  <c r="G125" i="7"/>
  <c r="H105" i="7"/>
  <c r="H40" i="7"/>
  <c r="G34" i="7"/>
  <c r="G127" i="7"/>
  <c r="H100" i="7"/>
  <c r="G76" i="7"/>
  <c r="C19" i="3"/>
  <c r="I19" i="3" s="1"/>
  <c r="G20" i="37" s="1"/>
  <c r="G77" i="7"/>
  <c r="C65" i="3"/>
  <c r="G94" i="7"/>
  <c r="C115" i="3"/>
  <c r="I115" i="3" s="1"/>
  <c r="G116" i="37" s="1"/>
  <c r="H114" i="7"/>
  <c r="C77" i="3"/>
  <c r="I77" i="3" s="1"/>
  <c r="G78" i="37" s="1"/>
  <c r="G85" i="7"/>
  <c r="C71" i="3"/>
  <c r="H103" i="7"/>
  <c r="C26" i="3"/>
  <c r="I26" i="3" s="1"/>
  <c r="G27" i="37" s="1"/>
  <c r="H55" i="7"/>
  <c r="G112" i="7"/>
  <c r="C93" i="3"/>
  <c r="I93" i="3" s="1"/>
  <c r="G94" i="37" s="1"/>
  <c r="C105" i="3"/>
  <c r="I105" i="3" s="1"/>
  <c r="G106" i="37" s="1"/>
  <c r="F112" i="37"/>
  <c r="E112" i="37"/>
  <c r="F107" i="37"/>
  <c r="E107" i="37"/>
  <c r="F13" i="37"/>
  <c r="E13" i="37"/>
  <c r="F105" i="37"/>
  <c r="E105" i="37"/>
  <c r="E59" i="37"/>
  <c r="F59" i="37"/>
  <c r="F40" i="37"/>
  <c r="E40" i="37"/>
  <c r="E95" i="37"/>
  <c r="F95" i="37"/>
  <c r="F50" i="37"/>
  <c r="E50" i="37"/>
  <c r="E18" i="37"/>
  <c r="F18" i="37"/>
  <c r="F28" i="37"/>
  <c r="E28" i="37"/>
  <c r="F68" i="37"/>
  <c r="E68" i="37"/>
  <c r="E14" i="37"/>
  <c r="F14" i="37"/>
  <c r="F48" i="37"/>
  <c r="E48" i="37"/>
  <c r="F81" i="37"/>
  <c r="E81" i="37"/>
  <c r="F86" i="37"/>
  <c r="E86" i="37"/>
  <c r="F9" i="37"/>
  <c r="E9" i="37"/>
  <c r="F103" i="37"/>
  <c r="E103" i="37"/>
  <c r="E62" i="37"/>
  <c r="F62" i="37"/>
  <c r="D127" i="37"/>
  <c r="F127" i="37" s="1"/>
  <c r="F17" i="37"/>
  <c r="E17" i="37"/>
  <c r="F32" i="37"/>
  <c r="E32" i="37"/>
  <c r="E30" i="37"/>
  <c r="F30" i="37"/>
  <c r="F45" i="37"/>
  <c r="E45" i="37"/>
  <c r="F24" i="37"/>
  <c r="E24" i="37"/>
  <c r="F110" i="37"/>
  <c r="E110" i="37"/>
  <c r="F83" i="37"/>
  <c r="E83" i="37"/>
  <c r="F29" i="37"/>
  <c r="E29" i="37"/>
  <c r="E99" i="37"/>
  <c r="F99" i="37"/>
  <c r="F121" i="37"/>
  <c r="E121" i="37"/>
  <c r="F76" i="37"/>
  <c r="E76" i="37"/>
  <c r="F55" i="37"/>
  <c r="E55" i="37"/>
  <c r="F98" i="37"/>
  <c r="E98" i="37"/>
  <c r="F38" i="37"/>
  <c r="E38" i="37"/>
  <c r="F89" i="37"/>
  <c r="E89" i="37"/>
  <c r="E19" i="37"/>
  <c r="F19" i="37"/>
  <c r="F61" i="37"/>
  <c r="E61" i="37"/>
  <c r="F39" i="37"/>
  <c r="E39" i="37"/>
  <c r="F65" i="37"/>
  <c r="E65" i="37"/>
  <c r="E71" i="37"/>
  <c r="F71" i="37"/>
  <c r="F69" i="37"/>
  <c r="E69" i="37"/>
  <c r="F84" i="37"/>
  <c r="E84" i="37"/>
  <c r="E119" i="37"/>
  <c r="F119" i="37"/>
  <c r="F101" i="37"/>
  <c r="E101" i="37"/>
  <c r="F49" i="37"/>
  <c r="E49" i="37"/>
  <c r="F47" i="37"/>
  <c r="E47" i="37"/>
  <c r="F25" i="37"/>
  <c r="E25" i="37"/>
  <c r="F21" i="37"/>
  <c r="E21" i="37"/>
  <c r="F67" i="37"/>
  <c r="E67" i="37"/>
  <c r="E22" i="37"/>
  <c r="F22" i="37"/>
  <c r="E26" i="37"/>
  <c r="F26" i="37"/>
  <c r="F75" i="37"/>
  <c r="E75" i="37"/>
  <c r="F123" i="37"/>
  <c r="E123" i="37"/>
  <c r="E58" i="37"/>
  <c r="F58" i="37"/>
  <c r="F53" i="37"/>
  <c r="E53" i="37"/>
  <c r="F15" i="37"/>
  <c r="E15" i="37"/>
  <c r="F120" i="37"/>
  <c r="E120" i="37"/>
  <c r="E70" i="37"/>
  <c r="F70" i="37"/>
  <c r="F92" i="37"/>
  <c r="E92" i="37"/>
  <c r="F118" i="37"/>
  <c r="E118" i="37"/>
  <c r="F46" i="37"/>
  <c r="E46" i="37"/>
  <c r="H10" i="7"/>
  <c r="C7" i="3"/>
  <c r="I16" i="3"/>
  <c r="I62" i="3"/>
  <c r="G63" i="37" s="1"/>
  <c r="I84" i="3"/>
  <c r="G85" i="37" s="1"/>
  <c r="I57" i="3"/>
  <c r="G58" i="37" s="1"/>
  <c r="I40" i="3"/>
  <c r="G41" i="37" s="1"/>
  <c r="I88" i="3"/>
  <c r="G89" i="37" s="1"/>
  <c r="I10" i="3"/>
  <c r="G11" i="37" s="1"/>
  <c r="I89" i="3"/>
  <c r="G90" i="37" s="1"/>
  <c r="I64" i="3"/>
  <c r="G65" i="37" s="1"/>
  <c r="I95" i="3"/>
  <c r="G96" i="37" s="1"/>
  <c r="I86" i="3"/>
  <c r="G87" i="37" s="1"/>
  <c r="I50" i="3"/>
  <c r="G51" i="37" s="1"/>
  <c r="I92" i="3"/>
  <c r="G93" i="37" s="1"/>
  <c r="I70" i="3"/>
  <c r="G71" i="37" s="1"/>
  <c r="I83" i="3"/>
  <c r="G84" i="37" s="1"/>
  <c r="I46" i="3"/>
  <c r="G47" i="37" s="1"/>
  <c r="I21" i="3"/>
  <c r="G22" i="37" s="1"/>
  <c r="I74" i="3"/>
  <c r="G75" i="37" s="1"/>
  <c r="I8" i="3"/>
  <c r="G9" i="37" s="1"/>
  <c r="I120" i="3"/>
  <c r="G121" i="37" s="1"/>
  <c r="I55" i="3"/>
  <c r="G56" i="37" s="1"/>
  <c r="I44" i="3"/>
  <c r="G45" i="37" s="1"/>
  <c r="I103" i="3"/>
  <c r="G104" i="37" s="1"/>
  <c r="I75" i="3"/>
  <c r="G76" i="37" s="1"/>
  <c r="I54" i="3"/>
  <c r="G55" i="37" s="1"/>
  <c r="I35" i="3"/>
  <c r="G36" i="37" s="1"/>
  <c r="I18" i="3"/>
  <c r="G19" i="37" s="1"/>
  <c r="I60" i="3"/>
  <c r="G61" i="37" s="1"/>
  <c r="I79" i="3"/>
  <c r="G80" i="37" s="1"/>
  <c r="I111" i="3"/>
  <c r="G112" i="37" s="1"/>
  <c r="I58" i="3"/>
  <c r="G59" i="37" s="1"/>
  <c r="I17" i="3"/>
  <c r="G18" i="37" s="1"/>
  <c r="I80" i="3"/>
  <c r="G81" i="37" s="1"/>
  <c r="I65" i="3"/>
  <c r="G66" i="37" s="1"/>
  <c r="I71" i="3"/>
  <c r="G72" i="37" s="1"/>
  <c r="I108" i="3"/>
  <c r="G109" i="37" s="1"/>
  <c r="I61" i="3"/>
  <c r="G62" i="37" s="1"/>
  <c r="I31" i="3"/>
  <c r="G32" i="37" s="1"/>
  <c r="I112" i="3"/>
  <c r="G113" i="37" s="1"/>
  <c r="I82" i="3"/>
  <c r="G83" i="37" s="1"/>
  <c r="I53" i="3"/>
  <c r="G54" i="37" s="1"/>
  <c r="I14" i="3"/>
  <c r="G15" i="37" s="1"/>
  <c r="I78" i="3"/>
  <c r="G79" i="37" s="1"/>
  <c r="I116" i="3"/>
  <c r="G117" i="37" s="1"/>
  <c r="I117" i="3"/>
  <c r="G118" i="37" s="1"/>
  <c r="I114" i="3"/>
  <c r="G115" i="37" s="1"/>
  <c r="I45" i="3"/>
  <c r="G46" i="37" s="1"/>
  <c r="I85" i="3"/>
  <c r="G86" i="37" s="1"/>
  <c r="I101" i="3"/>
  <c r="G102" i="37" s="1"/>
  <c r="I36" i="3"/>
  <c r="G37" i="37" s="1"/>
  <c r="I30" i="3"/>
  <c r="G31" i="37" s="1"/>
  <c r="I123" i="3"/>
  <c r="G124" i="37" s="1"/>
  <c r="I96" i="3"/>
  <c r="G97" i="37" s="1"/>
  <c r="I47" i="3"/>
  <c r="G48" i="37" s="1"/>
  <c r="I68" i="3"/>
  <c r="G69" i="37" s="1"/>
  <c r="I118" i="3"/>
  <c r="G119" i="37" s="1"/>
  <c r="I48" i="3"/>
  <c r="G49" i="37" s="1"/>
  <c r="I24" i="3"/>
  <c r="G25" i="37" s="1"/>
  <c r="I66" i="3"/>
  <c r="G67" i="37" s="1"/>
  <c r="I25" i="3"/>
  <c r="G26" i="37" s="1"/>
  <c r="I98" i="3"/>
  <c r="G99" i="37" s="1"/>
  <c r="I33" i="3"/>
  <c r="G34" i="37" s="1"/>
  <c r="I22" i="3"/>
  <c r="G23" i="37" s="1"/>
  <c r="I122" i="3"/>
  <c r="G123" i="37" s="1"/>
  <c r="I113" i="3"/>
  <c r="G114" i="37" s="1"/>
  <c r="I41" i="3"/>
  <c r="G42" i="37" s="1"/>
  <c r="I119" i="3"/>
  <c r="G120" i="37" s="1"/>
  <c r="I107" i="3"/>
  <c r="G108" i="37" s="1"/>
  <c r="I37" i="3"/>
  <c r="G38" i="37" s="1"/>
  <c r="I91" i="3"/>
  <c r="G92" i="37" s="1"/>
  <c r="I32" i="3"/>
  <c r="G33" i="37" s="1"/>
  <c r="I38" i="3"/>
  <c r="G39" i="37" s="1"/>
  <c r="I124" i="3"/>
  <c r="G125" i="37" s="1"/>
  <c r="I121" i="3"/>
  <c r="G122" i="37" s="1"/>
  <c r="I106" i="3"/>
  <c r="G107" i="37" s="1"/>
  <c r="I104" i="3"/>
  <c r="G105" i="37" s="1"/>
  <c r="I39" i="3"/>
  <c r="G40" i="37" s="1"/>
  <c r="I49" i="3"/>
  <c r="G50" i="37" s="1"/>
  <c r="I27" i="3"/>
  <c r="G28" i="37" s="1"/>
  <c r="I13" i="3"/>
  <c r="G14" i="37" s="1"/>
  <c r="I72" i="3"/>
  <c r="G73" i="37" s="1"/>
  <c r="I73" i="3"/>
  <c r="G74" i="37" s="1"/>
  <c r="I90" i="3"/>
  <c r="G91" i="37" s="1"/>
  <c r="I110" i="3"/>
  <c r="G111" i="37" s="1"/>
  <c r="I81" i="3"/>
  <c r="G82" i="37" s="1"/>
  <c r="I99" i="3"/>
  <c r="G100" i="37" s="1"/>
  <c r="I51" i="3"/>
  <c r="G52" i="37" s="1"/>
  <c r="E4" i="6"/>
  <c r="D4" i="6"/>
  <c r="F4" i="6"/>
  <c r="C4" i="6"/>
  <c r="H126" i="3"/>
  <c r="H5" i="3" s="1"/>
  <c r="G10" i="7" l="1"/>
  <c r="C126" i="3"/>
  <c r="E127" i="37"/>
  <c r="F8" i="37"/>
  <c r="E8" i="37"/>
  <c r="E16" i="37" s="1"/>
  <c r="D16" i="37"/>
  <c r="G17" i="37"/>
  <c r="G127" i="37" s="1"/>
  <c r="I126" i="3"/>
  <c r="C15" i="3"/>
  <c r="C5" i="3" s="1"/>
  <c r="I5" i="3" s="1"/>
  <c r="I7" i="3"/>
  <c r="C122" i="25"/>
  <c r="C61" i="25"/>
  <c r="C133" i="25"/>
  <c r="C53" i="25"/>
  <c r="C45" i="25"/>
  <c r="C32" i="25"/>
  <c r="C82" i="25"/>
  <c r="C99" i="25"/>
  <c r="C76" i="25"/>
  <c r="C81" i="25"/>
  <c r="C69" i="25"/>
  <c r="C74" i="25"/>
  <c r="C78" i="25"/>
  <c r="C60" i="25"/>
  <c r="C80" i="25"/>
  <c r="C108" i="25"/>
  <c r="C42" i="25"/>
  <c r="C113" i="25"/>
  <c r="C57" i="25"/>
  <c r="C129" i="25"/>
  <c r="C90" i="25"/>
  <c r="C88" i="25"/>
  <c r="C65" i="25"/>
  <c r="C68" i="25"/>
  <c r="C43" i="25"/>
  <c r="C64" i="25"/>
  <c r="C38" i="25"/>
  <c r="C89" i="25"/>
  <c r="C77" i="25"/>
  <c r="C92" i="25"/>
  <c r="C29" i="25"/>
  <c r="C70" i="25"/>
  <c r="C123" i="25"/>
  <c r="C91" i="25"/>
  <c r="C30" i="25"/>
  <c r="C47" i="25"/>
  <c r="C87" i="25"/>
  <c r="C115" i="25"/>
  <c r="C56" i="25"/>
  <c r="C67" i="25"/>
  <c r="C20" i="25"/>
  <c r="C111" i="25"/>
  <c r="C85" i="25"/>
  <c r="C116" i="25"/>
  <c r="C50" i="25"/>
  <c r="C119" i="25"/>
  <c r="C134" i="25"/>
  <c r="C86" i="25"/>
  <c r="C112" i="25"/>
  <c r="C62" i="25"/>
  <c r="C23" i="25"/>
  <c r="C22" i="25"/>
  <c r="C21" i="25"/>
  <c r="C117" i="25"/>
  <c r="C63" i="25"/>
  <c r="C93" i="25"/>
  <c r="C102" i="25"/>
  <c r="C84" i="25"/>
  <c r="C39" i="25"/>
  <c r="C51" i="25"/>
  <c r="C118" i="25"/>
  <c r="C136" i="25"/>
  <c r="C44" i="25"/>
  <c r="C49" i="25"/>
  <c r="C131" i="25"/>
  <c r="C40" i="25"/>
  <c r="C35" i="25"/>
  <c r="C34" i="25"/>
  <c r="C110" i="25"/>
  <c r="C33" i="25"/>
  <c r="C58" i="25"/>
  <c r="C95" i="25"/>
  <c r="C104" i="25"/>
  <c r="C75" i="25"/>
  <c r="C98" i="25"/>
  <c r="C107" i="25"/>
  <c r="C101" i="25"/>
  <c r="C100" i="25"/>
  <c r="C52" i="25"/>
  <c r="C71" i="25"/>
  <c r="C96" i="25"/>
  <c r="C41" i="25"/>
  <c r="C105" i="25"/>
  <c r="C25" i="25"/>
  <c r="C103" i="25"/>
  <c r="C125" i="25"/>
  <c r="C37" i="25"/>
  <c r="C36" i="25"/>
  <c r="C130" i="25"/>
  <c r="C59" i="25"/>
  <c r="C135" i="25"/>
  <c r="C48" i="25"/>
  <c r="C97" i="25"/>
  <c r="C126" i="25"/>
  <c r="C128" i="25"/>
  <c r="C109" i="25"/>
  <c r="C26" i="25"/>
  <c r="C94" i="25"/>
  <c r="C124" i="25"/>
  <c r="C73" i="25"/>
  <c r="C120" i="25"/>
  <c r="C83" i="25"/>
  <c r="C127" i="25"/>
  <c r="C31" i="25"/>
  <c r="C79" i="25"/>
  <c r="C106" i="25"/>
  <c r="C24" i="25"/>
  <c r="C54" i="25"/>
  <c r="C72" i="25"/>
  <c r="C55" i="25"/>
  <c r="C66" i="25"/>
  <c r="C46" i="25"/>
  <c r="C121" i="25"/>
  <c r="C137" i="25"/>
  <c r="C132" i="25"/>
  <c r="C28" i="25"/>
  <c r="C114" i="25"/>
  <c r="F16" i="37" l="1"/>
  <c r="D6" i="37"/>
  <c r="C19" i="25"/>
  <c r="G8" i="37"/>
  <c r="G16" i="37" s="1"/>
  <c r="G6" i="37" s="1"/>
  <c r="I15" i="3"/>
  <c r="I32" i="25"/>
  <c r="K32" i="25"/>
  <c r="C138" i="25"/>
  <c r="I28" i="25"/>
  <c r="K28" i="25"/>
  <c r="K137" i="25"/>
  <c r="I137" i="25"/>
  <c r="I46" i="25"/>
  <c r="K46" i="25"/>
  <c r="K55" i="25"/>
  <c r="I55" i="25"/>
  <c r="K54" i="25"/>
  <c r="I54" i="25"/>
  <c r="K106" i="25"/>
  <c r="I106" i="25"/>
  <c r="K31" i="25"/>
  <c r="I31" i="25"/>
  <c r="I83" i="25"/>
  <c r="K83" i="25"/>
  <c r="K73" i="25"/>
  <c r="I73" i="25"/>
  <c r="K94" i="25"/>
  <c r="I94" i="25"/>
  <c r="I109" i="25"/>
  <c r="K109" i="25"/>
  <c r="K126" i="25"/>
  <c r="I126" i="25"/>
  <c r="K48" i="25"/>
  <c r="I48" i="25"/>
  <c r="I59" i="25"/>
  <c r="K59" i="25"/>
  <c r="I36" i="25"/>
  <c r="K36" i="25"/>
  <c r="I125" i="25"/>
  <c r="K125" i="25"/>
  <c r="K25" i="25"/>
  <c r="I25" i="25"/>
  <c r="I41" i="25"/>
  <c r="K41" i="25"/>
  <c r="I71" i="25"/>
  <c r="K71" i="25"/>
  <c r="K100" i="25"/>
  <c r="I100" i="25"/>
  <c r="I107" i="25"/>
  <c r="K107" i="25"/>
  <c r="K75" i="25"/>
  <c r="I75" i="25"/>
  <c r="I95" i="25"/>
  <c r="K95" i="25"/>
  <c r="K33" i="25"/>
  <c r="I33" i="25"/>
  <c r="K34" i="25"/>
  <c r="I34" i="25"/>
  <c r="K40" i="25"/>
  <c r="I40" i="25"/>
  <c r="I49" i="25"/>
  <c r="K49" i="25"/>
  <c r="I136" i="25"/>
  <c r="K136" i="25"/>
  <c r="I51" i="25"/>
  <c r="K51" i="25"/>
  <c r="I84" i="25"/>
  <c r="K84" i="25"/>
  <c r="I93" i="25"/>
  <c r="K93" i="25"/>
  <c r="I117" i="25"/>
  <c r="K117" i="25"/>
  <c r="I22" i="25"/>
  <c r="K22" i="25"/>
  <c r="I62" i="25"/>
  <c r="K62" i="25"/>
  <c r="I86" i="25"/>
  <c r="K86" i="25"/>
  <c r="K119" i="25"/>
  <c r="I119" i="25"/>
  <c r="I116" i="25"/>
  <c r="K116" i="25"/>
  <c r="K111" i="25"/>
  <c r="I111" i="25"/>
  <c r="K67" i="25"/>
  <c r="I67" i="25"/>
  <c r="K115" i="25"/>
  <c r="I115" i="25"/>
  <c r="K47" i="25"/>
  <c r="I47" i="25"/>
  <c r="K91" i="25"/>
  <c r="I91" i="25"/>
  <c r="K70" i="25"/>
  <c r="I70" i="25"/>
  <c r="K92" i="25"/>
  <c r="I92" i="25"/>
  <c r="K89" i="25"/>
  <c r="I89" i="25"/>
  <c r="K64" i="25"/>
  <c r="I64" i="25"/>
  <c r="I68" i="25"/>
  <c r="K68" i="25"/>
  <c r="I88" i="25"/>
  <c r="K88" i="25"/>
  <c r="K129" i="25"/>
  <c r="I129" i="25"/>
  <c r="K113" i="25"/>
  <c r="I113" i="25"/>
  <c r="K108" i="25"/>
  <c r="I108" i="25"/>
  <c r="I60" i="25"/>
  <c r="K60" i="25"/>
  <c r="K81" i="25"/>
  <c r="I81" i="25"/>
  <c r="K53" i="25"/>
  <c r="I53" i="25"/>
  <c r="K69" i="25"/>
  <c r="I69" i="25"/>
  <c r="I76" i="25"/>
  <c r="K76" i="25"/>
  <c r="I82" i="25"/>
  <c r="K82" i="25"/>
  <c r="K45" i="25"/>
  <c r="I45" i="25"/>
  <c r="I133" i="25"/>
  <c r="K133" i="25"/>
  <c r="I122" i="25"/>
  <c r="K122" i="25"/>
  <c r="I74" i="25"/>
  <c r="K74" i="25"/>
  <c r="K99" i="25"/>
  <c r="I99" i="25"/>
  <c r="I61" i="25"/>
  <c r="K61" i="25"/>
  <c r="K114" i="25"/>
  <c r="I114" i="25"/>
  <c r="I132" i="25"/>
  <c r="K132" i="25"/>
  <c r="K121" i="25"/>
  <c r="I121" i="25"/>
  <c r="K66" i="25"/>
  <c r="I66" i="25"/>
  <c r="I72" i="25"/>
  <c r="K72" i="25"/>
  <c r="K24" i="25"/>
  <c r="I24" i="25"/>
  <c r="K79" i="25"/>
  <c r="I79" i="25"/>
  <c r="I127" i="25"/>
  <c r="K127" i="25"/>
  <c r="K120" i="25"/>
  <c r="I120" i="25"/>
  <c r="I124" i="25"/>
  <c r="K124" i="25"/>
  <c r="I26" i="25"/>
  <c r="K26" i="25"/>
  <c r="I128" i="25"/>
  <c r="K128" i="25"/>
  <c r="K97" i="25"/>
  <c r="I97" i="25"/>
  <c r="K135" i="25"/>
  <c r="I135" i="25"/>
  <c r="I130" i="25"/>
  <c r="K130" i="25"/>
  <c r="K37" i="25"/>
  <c r="I37" i="25"/>
  <c r="I103" i="25"/>
  <c r="K103" i="25"/>
  <c r="K105" i="25"/>
  <c r="I105" i="25"/>
  <c r="I96" i="25"/>
  <c r="K96" i="25"/>
  <c r="K52" i="25"/>
  <c r="I52" i="25"/>
  <c r="I101" i="25"/>
  <c r="K101" i="25"/>
  <c r="I98" i="25"/>
  <c r="K98" i="25"/>
  <c r="I104" i="25"/>
  <c r="K104" i="25"/>
  <c r="I58" i="25"/>
  <c r="K58" i="25"/>
  <c r="I110" i="25"/>
  <c r="K110" i="25"/>
  <c r="K35" i="25"/>
  <c r="I35" i="25"/>
  <c r="K131" i="25"/>
  <c r="I131" i="25"/>
  <c r="I44" i="25"/>
  <c r="K44" i="25"/>
  <c r="K118" i="25"/>
  <c r="I118" i="25"/>
  <c r="K39" i="25"/>
  <c r="I39" i="25"/>
  <c r="K102" i="25"/>
  <c r="I102" i="25"/>
  <c r="I63" i="25"/>
  <c r="K63" i="25"/>
  <c r="K21" i="25"/>
  <c r="I21" i="25"/>
  <c r="K23" i="25"/>
  <c r="I23" i="25"/>
  <c r="I112" i="25"/>
  <c r="K112" i="25"/>
  <c r="I134" i="25"/>
  <c r="K134" i="25"/>
  <c r="I50" i="25"/>
  <c r="K50" i="25"/>
  <c r="I85" i="25"/>
  <c r="K85" i="25"/>
  <c r="I20" i="25"/>
  <c r="K20" i="25"/>
  <c r="I56" i="25"/>
  <c r="K56" i="25"/>
  <c r="I87" i="25"/>
  <c r="K87" i="25"/>
  <c r="I30" i="25"/>
  <c r="K30" i="25"/>
  <c r="K123" i="25"/>
  <c r="I123" i="25"/>
  <c r="K29" i="25"/>
  <c r="I29" i="25"/>
  <c r="K77" i="25"/>
  <c r="I77" i="25"/>
  <c r="I38" i="25"/>
  <c r="K38" i="25"/>
  <c r="K43" i="25"/>
  <c r="I43" i="25"/>
  <c r="K65" i="25"/>
  <c r="I65" i="25"/>
  <c r="I90" i="25"/>
  <c r="K90" i="25"/>
  <c r="K57" i="25"/>
  <c r="I57" i="25"/>
  <c r="I42" i="25"/>
  <c r="K42" i="25"/>
  <c r="K80" i="25"/>
  <c r="I80" i="25"/>
  <c r="K78" i="25"/>
  <c r="I78" i="25"/>
  <c r="I19" i="25" l="1"/>
  <c r="K19" i="25"/>
  <c r="C27" i="25"/>
  <c r="I27" i="25" s="1"/>
  <c r="F6" i="37"/>
  <c r="E6" i="37"/>
  <c r="K7" i="25"/>
  <c r="K138" i="25"/>
  <c r="I138" i="25"/>
  <c r="C10" i="7"/>
  <c r="K27" i="25" l="1"/>
  <c r="C139" i="25"/>
  <c r="K139" i="25" s="1"/>
  <c r="K16" i="25" s="1"/>
  <c r="I139" i="25"/>
  <c r="I16" i="25" s="1"/>
  <c r="C16" i="25"/>
  <c r="K5" i="25" l="1"/>
  <c r="L135" i="25" s="1"/>
  <c r="M135" i="25" l="1"/>
  <c r="I124" i="37" s="1"/>
  <c r="H124" i="37"/>
  <c r="L117" i="25"/>
  <c r="L112" i="25"/>
  <c r="L118" i="25"/>
  <c r="L64" i="25"/>
  <c r="L71" i="25"/>
  <c r="L37" i="25"/>
  <c r="L107" i="25"/>
  <c r="L55" i="25"/>
  <c r="L110" i="25"/>
  <c r="L33" i="25"/>
  <c r="L92" i="25"/>
  <c r="L131" i="25"/>
  <c r="L36" i="25"/>
  <c r="L86" i="25"/>
  <c r="L21" i="25"/>
  <c r="L123" i="25"/>
  <c r="L113" i="25"/>
  <c r="L109" i="25"/>
  <c r="L88" i="25"/>
  <c r="L29" i="25"/>
  <c r="L128" i="25"/>
  <c r="L121" i="25"/>
  <c r="L18" i="25"/>
  <c r="L19" i="25"/>
  <c r="L102" i="25"/>
  <c r="L85" i="25"/>
  <c r="L22" i="25"/>
  <c r="L68" i="25"/>
  <c r="L40" i="25"/>
  <c r="L136" i="25"/>
  <c r="L116" i="25"/>
  <c r="L28" i="25"/>
  <c r="L62" i="25"/>
  <c r="L44" i="25"/>
  <c r="L87" i="25"/>
  <c r="L77" i="25"/>
  <c r="L127" i="25"/>
  <c r="L130" i="25"/>
  <c r="L63" i="25"/>
  <c r="L93" i="25"/>
  <c r="L25" i="25"/>
  <c r="L75" i="25"/>
  <c r="L96" i="25"/>
  <c r="L81" i="25"/>
  <c r="L95" i="25"/>
  <c r="L59" i="25"/>
  <c r="L32" i="25"/>
  <c r="L120" i="25"/>
  <c r="L98" i="25"/>
  <c r="L70" i="25"/>
  <c r="L67" i="25"/>
  <c r="L89" i="25"/>
  <c r="L78" i="25"/>
  <c r="L26" i="25"/>
  <c r="L30" i="25"/>
  <c r="L58" i="25"/>
  <c r="L46" i="25"/>
  <c r="L133" i="25"/>
  <c r="L60" i="25"/>
  <c r="L80" i="25"/>
  <c r="L125" i="25"/>
  <c r="L99" i="25"/>
  <c r="L79" i="25"/>
  <c r="L52" i="25"/>
  <c r="L69" i="25"/>
  <c r="L114" i="25"/>
  <c r="L103" i="25"/>
  <c r="L124" i="25"/>
  <c r="L31" i="25"/>
  <c r="L84" i="25"/>
  <c r="L137" i="25"/>
  <c r="L74" i="25"/>
  <c r="L48" i="25"/>
  <c r="L97" i="25"/>
  <c r="L91" i="25"/>
  <c r="L94" i="25"/>
  <c r="L106" i="25"/>
  <c r="L41" i="25"/>
  <c r="L111" i="25"/>
  <c r="L105" i="25"/>
  <c r="L76" i="25"/>
  <c r="L129" i="25"/>
  <c r="L66" i="25"/>
  <c r="L34" i="25"/>
  <c r="L38" i="25"/>
  <c r="L23" i="25"/>
  <c r="S135" i="25"/>
  <c r="N135" i="25"/>
  <c r="L20" i="25"/>
  <c r="L35" i="25"/>
  <c r="L119" i="25"/>
  <c r="L101" i="25"/>
  <c r="L132" i="25"/>
  <c r="L57" i="25"/>
  <c r="L104" i="25"/>
  <c r="L39" i="25"/>
  <c r="L100" i="25"/>
  <c r="L24" i="25"/>
  <c r="L82" i="25"/>
  <c r="L47" i="25"/>
  <c r="L49" i="25"/>
  <c r="L73" i="25"/>
  <c r="L115" i="25"/>
  <c r="L61" i="25"/>
  <c r="L122" i="25"/>
  <c r="L51" i="25"/>
  <c r="L90" i="25"/>
  <c r="L45" i="25"/>
  <c r="L134" i="25"/>
  <c r="L72" i="25"/>
  <c r="L83" i="25"/>
  <c r="L56" i="25"/>
  <c r="L65" i="25"/>
  <c r="L126" i="25"/>
  <c r="L53" i="25"/>
  <c r="L108" i="25"/>
  <c r="L43" i="25"/>
  <c r="L50" i="25"/>
  <c r="L54" i="25"/>
  <c r="L42" i="25"/>
  <c r="O135" i="25" l="1"/>
  <c r="R135" i="25"/>
  <c r="M83" i="25"/>
  <c r="I72" i="37" s="1"/>
  <c r="H72" i="37"/>
  <c r="M126" i="25"/>
  <c r="I115" i="37" s="1"/>
  <c r="H115" i="37"/>
  <c r="M51" i="25"/>
  <c r="I40" i="37" s="1"/>
  <c r="H40" i="37"/>
  <c r="M24" i="25"/>
  <c r="I13" i="37" s="1"/>
  <c r="H13" i="37"/>
  <c r="M42" i="25"/>
  <c r="I31" i="37" s="1"/>
  <c r="H31" i="37"/>
  <c r="M108" i="25"/>
  <c r="I97" i="37" s="1"/>
  <c r="H97" i="37"/>
  <c r="M56" i="25"/>
  <c r="I45" i="37" s="1"/>
  <c r="H45" i="37"/>
  <c r="M45" i="25"/>
  <c r="I34" i="37" s="1"/>
  <c r="H34" i="37"/>
  <c r="M61" i="25"/>
  <c r="I50" i="37" s="1"/>
  <c r="H50" i="37"/>
  <c r="M47" i="25"/>
  <c r="I36" i="37" s="1"/>
  <c r="H36" i="37"/>
  <c r="M39" i="25"/>
  <c r="I28" i="37" s="1"/>
  <c r="H28" i="37"/>
  <c r="M101" i="25"/>
  <c r="I90" i="37" s="1"/>
  <c r="H90" i="37"/>
  <c r="M34" i="25"/>
  <c r="I23" i="37" s="1"/>
  <c r="H23" i="37"/>
  <c r="M105" i="25"/>
  <c r="I94" i="37" s="1"/>
  <c r="H94" i="37"/>
  <c r="M94" i="25"/>
  <c r="I83" i="37" s="1"/>
  <c r="H83" i="37"/>
  <c r="M74" i="25"/>
  <c r="I63" i="37" s="1"/>
  <c r="H63" i="37"/>
  <c r="M124" i="25"/>
  <c r="I113" i="37" s="1"/>
  <c r="H113" i="37"/>
  <c r="M52" i="25"/>
  <c r="I41" i="37" s="1"/>
  <c r="H41" i="37"/>
  <c r="M80" i="25"/>
  <c r="I69" i="37" s="1"/>
  <c r="H69" i="37"/>
  <c r="M26" i="25"/>
  <c r="I15" i="37" s="1"/>
  <c r="H15" i="37"/>
  <c r="M70" i="25"/>
  <c r="I59" i="37" s="1"/>
  <c r="H59" i="37"/>
  <c r="M59" i="25"/>
  <c r="I48" i="37" s="1"/>
  <c r="H48" i="37"/>
  <c r="M75" i="25"/>
  <c r="I64" i="37" s="1"/>
  <c r="H64" i="37"/>
  <c r="M130" i="25"/>
  <c r="I119" i="37" s="1"/>
  <c r="H119" i="37"/>
  <c r="M44" i="25"/>
  <c r="I33" i="37" s="1"/>
  <c r="H33" i="37"/>
  <c r="M136" i="25"/>
  <c r="I125" i="37" s="1"/>
  <c r="H125" i="37"/>
  <c r="M85" i="25"/>
  <c r="I74" i="37" s="1"/>
  <c r="H74" i="37"/>
  <c r="M121" i="25"/>
  <c r="I110" i="37" s="1"/>
  <c r="H110" i="37"/>
  <c r="M109" i="25"/>
  <c r="I98" i="37" s="1"/>
  <c r="H98" i="37"/>
  <c r="M86" i="25"/>
  <c r="I75" i="37" s="1"/>
  <c r="H75" i="37"/>
  <c r="M33" i="25"/>
  <c r="I22" i="37" s="1"/>
  <c r="H22" i="37"/>
  <c r="M37" i="25"/>
  <c r="I26" i="37" s="1"/>
  <c r="H26" i="37"/>
  <c r="M112" i="25"/>
  <c r="H101" i="37"/>
  <c r="M54" i="25"/>
  <c r="I43" i="37" s="1"/>
  <c r="H43" i="37"/>
  <c r="M115" i="25"/>
  <c r="I104" i="37" s="1"/>
  <c r="H104" i="37"/>
  <c r="M82" i="25"/>
  <c r="I71" i="37" s="1"/>
  <c r="H71" i="37"/>
  <c r="M104" i="25"/>
  <c r="I93" i="37" s="1"/>
  <c r="H93" i="37"/>
  <c r="M119" i="25"/>
  <c r="I108" i="37" s="1"/>
  <c r="H108" i="37"/>
  <c r="M66" i="25"/>
  <c r="I55" i="37" s="1"/>
  <c r="H55" i="37"/>
  <c r="M111" i="25"/>
  <c r="I100" i="37" s="1"/>
  <c r="H100" i="37"/>
  <c r="M91" i="25"/>
  <c r="I80" i="37" s="1"/>
  <c r="H80" i="37"/>
  <c r="M137" i="25"/>
  <c r="I126" i="37" s="1"/>
  <c r="H126" i="37"/>
  <c r="M103" i="25"/>
  <c r="I92" i="37" s="1"/>
  <c r="H92" i="37"/>
  <c r="M79" i="25"/>
  <c r="I68" i="37" s="1"/>
  <c r="H68" i="37"/>
  <c r="M60" i="25"/>
  <c r="I49" i="37" s="1"/>
  <c r="H49" i="37"/>
  <c r="M78" i="25"/>
  <c r="I67" i="37" s="1"/>
  <c r="H67" i="37"/>
  <c r="M98" i="25"/>
  <c r="I87" i="37" s="1"/>
  <c r="H87" i="37"/>
  <c r="M95" i="25"/>
  <c r="I84" i="37" s="1"/>
  <c r="H84" i="37"/>
  <c r="M25" i="25"/>
  <c r="I14" i="37" s="1"/>
  <c r="H14" i="37"/>
  <c r="M127" i="25"/>
  <c r="I116" i="37" s="1"/>
  <c r="H116" i="37"/>
  <c r="M62" i="25"/>
  <c r="I51" i="37" s="1"/>
  <c r="H51" i="37"/>
  <c r="M40" i="25"/>
  <c r="I29" i="37" s="1"/>
  <c r="H29" i="37"/>
  <c r="M102" i="25"/>
  <c r="I91" i="37" s="1"/>
  <c r="H91" i="37"/>
  <c r="M128" i="25"/>
  <c r="I117" i="37" s="1"/>
  <c r="H117" i="37"/>
  <c r="M113" i="25"/>
  <c r="I102" i="37" s="1"/>
  <c r="H102" i="37"/>
  <c r="M36" i="25"/>
  <c r="R36" i="25" s="1"/>
  <c r="H25" i="37"/>
  <c r="M110" i="25"/>
  <c r="O110" i="25" s="1"/>
  <c r="H99" i="37"/>
  <c r="M71" i="25"/>
  <c r="H60" i="37"/>
  <c r="M117" i="25"/>
  <c r="H106" i="37"/>
  <c r="M53" i="25"/>
  <c r="I42" i="37" s="1"/>
  <c r="H42" i="37"/>
  <c r="M72" i="25"/>
  <c r="I61" i="37" s="1"/>
  <c r="H61" i="37"/>
  <c r="M35" i="25"/>
  <c r="I24" i="37" s="1"/>
  <c r="H24" i="37"/>
  <c r="M23" i="25"/>
  <c r="I12" i="37" s="1"/>
  <c r="H12" i="37"/>
  <c r="M129" i="25"/>
  <c r="I118" i="37" s="1"/>
  <c r="H118" i="37"/>
  <c r="M41" i="25"/>
  <c r="I30" i="37" s="1"/>
  <c r="H30" i="37"/>
  <c r="M97" i="25"/>
  <c r="I86" i="37" s="1"/>
  <c r="H86" i="37"/>
  <c r="M84" i="25"/>
  <c r="I73" i="37" s="1"/>
  <c r="H73" i="37"/>
  <c r="M114" i="25"/>
  <c r="I103" i="37" s="1"/>
  <c r="H103" i="37"/>
  <c r="M99" i="25"/>
  <c r="I88" i="37" s="1"/>
  <c r="H88" i="37"/>
  <c r="M133" i="25"/>
  <c r="I122" i="37" s="1"/>
  <c r="H122" i="37"/>
  <c r="M58" i="25"/>
  <c r="I47" i="37" s="1"/>
  <c r="H47" i="37"/>
  <c r="M89" i="25"/>
  <c r="I78" i="37" s="1"/>
  <c r="H78" i="37"/>
  <c r="M120" i="25"/>
  <c r="I109" i="37" s="1"/>
  <c r="H109" i="37"/>
  <c r="M81" i="25"/>
  <c r="I70" i="37" s="1"/>
  <c r="H70" i="37"/>
  <c r="M93" i="25"/>
  <c r="I82" i="37" s="1"/>
  <c r="H82" i="37"/>
  <c r="M77" i="25"/>
  <c r="I66" i="37" s="1"/>
  <c r="H66" i="37"/>
  <c r="M28" i="25"/>
  <c r="I17" i="37" s="1"/>
  <c r="H17" i="37"/>
  <c r="M68" i="25"/>
  <c r="I57" i="37" s="1"/>
  <c r="H57" i="37"/>
  <c r="M19" i="25"/>
  <c r="I8" i="37" s="1"/>
  <c r="H8" i="37"/>
  <c r="M29" i="25"/>
  <c r="I18" i="37" s="1"/>
  <c r="H18" i="37"/>
  <c r="M123" i="25"/>
  <c r="I112" i="37" s="1"/>
  <c r="H112" i="37"/>
  <c r="M131" i="25"/>
  <c r="S131" i="25" s="1"/>
  <c r="H120" i="37"/>
  <c r="M55" i="25"/>
  <c r="N55" i="25" s="1"/>
  <c r="H44" i="37"/>
  <c r="M64" i="25"/>
  <c r="O64" i="25" s="1"/>
  <c r="H53" i="37"/>
  <c r="M90" i="25"/>
  <c r="I79" i="37" s="1"/>
  <c r="H79" i="37"/>
  <c r="M50" i="25"/>
  <c r="I39" i="37" s="1"/>
  <c r="H39" i="37"/>
  <c r="M73" i="25"/>
  <c r="I62" i="37" s="1"/>
  <c r="H62" i="37"/>
  <c r="M57" i="25"/>
  <c r="I46" i="37" s="1"/>
  <c r="H46" i="37"/>
  <c r="M43" i="25"/>
  <c r="I32" i="37" s="1"/>
  <c r="H32" i="37"/>
  <c r="M65" i="25"/>
  <c r="I54" i="37" s="1"/>
  <c r="H54" i="37"/>
  <c r="M134" i="25"/>
  <c r="I123" i="37" s="1"/>
  <c r="H123" i="37"/>
  <c r="M122" i="25"/>
  <c r="I111" i="37" s="1"/>
  <c r="H111" i="37"/>
  <c r="M49" i="25"/>
  <c r="I38" i="37" s="1"/>
  <c r="H38" i="37"/>
  <c r="M100" i="25"/>
  <c r="I89" i="37" s="1"/>
  <c r="H89" i="37"/>
  <c r="M132" i="25"/>
  <c r="I121" i="37" s="1"/>
  <c r="H121" i="37"/>
  <c r="M20" i="25"/>
  <c r="I9" i="37" s="1"/>
  <c r="H9" i="37"/>
  <c r="M38" i="25"/>
  <c r="I27" i="37" s="1"/>
  <c r="H27" i="37"/>
  <c r="M76" i="25"/>
  <c r="I65" i="37" s="1"/>
  <c r="H65" i="37"/>
  <c r="M106" i="25"/>
  <c r="I95" i="37" s="1"/>
  <c r="H95" i="37"/>
  <c r="M48" i="25"/>
  <c r="I37" i="37" s="1"/>
  <c r="H37" i="37"/>
  <c r="M31" i="25"/>
  <c r="I20" i="37" s="1"/>
  <c r="H20" i="37"/>
  <c r="M69" i="25"/>
  <c r="I58" i="37" s="1"/>
  <c r="H58" i="37"/>
  <c r="M125" i="25"/>
  <c r="I114" i="37" s="1"/>
  <c r="H114" i="37"/>
  <c r="M46" i="25"/>
  <c r="I35" i="37" s="1"/>
  <c r="H35" i="37"/>
  <c r="M30" i="25"/>
  <c r="I19" i="37" s="1"/>
  <c r="H19" i="37"/>
  <c r="M67" i="25"/>
  <c r="I56" i="37" s="1"/>
  <c r="H56" i="37"/>
  <c r="M32" i="25"/>
  <c r="N32" i="25" s="1"/>
  <c r="H21" i="37"/>
  <c r="M96" i="25"/>
  <c r="I85" i="37" s="1"/>
  <c r="H85" i="37"/>
  <c r="M63" i="25"/>
  <c r="I52" i="37" s="1"/>
  <c r="H52" i="37"/>
  <c r="M87" i="25"/>
  <c r="I76" i="37" s="1"/>
  <c r="H76" i="37"/>
  <c r="M116" i="25"/>
  <c r="I105" i="37" s="1"/>
  <c r="H105" i="37"/>
  <c r="M22" i="25"/>
  <c r="I11" i="37" s="1"/>
  <c r="H11" i="37"/>
  <c r="M18" i="25"/>
  <c r="I7" i="37" s="1"/>
  <c r="H7" i="37"/>
  <c r="M88" i="25"/>
  <c r="R88" i="25" s="1"/>
  <c r="H77" i="37"/>
  <c r="M21" i="25"/>
  <c r="I10" i="37" s="1"/>
  <c r="H10" i="37"/>
  <c r="M92" i="25"/>
  <c r="I81" i="37" s="1"/>
  <c r="H81" i="37"/>
  <c r="M107" i="25"/>
  <c r="I96" i="37" s="1"/>
  <c r="H96" i="37"/>
  <c r="M118" i="25"/>
  <c r="N118" i="25" s="1"/>
  <c r="H107" i="37"/>
  <c r="N120" i="25"/>
  <c r="R113" i="25"/>
  <c r="N112" i="25"/>
  <c r="O112" i="25"/>
  <c r="R112" i="25"/>
  <c r="S78" i="25"/>
  <c r="R127" i="25"/>
  <c r="N33" i="25"/>
  <c r="S37" i="25"/>
  <c r="S120" i="25"/>
  <c r="S71" i="25"/>
  <c r="N26" i="25"/>
  <c r="O70" i="25"/>
  <c r="R59" i="25"/>
  <c r="N75" i="25"/>
  <c r="R130" i="25"/>
  <c r="N44" i="25"/>
  <c r="S136" i="25"/>
  <c r="N85" i="25"/>
  <c r="S121" i="25"/>
  <c r="N109" i="25"/>
  <c r="R86" i="25"/>
  <c r="S33" i="25"/>
  <c r="R37" i="25"/>
  <c r="O33" i="25"/>
  <c r="N37" i="25"/>
  <c r="R33" i="25"/>
  <c r="O71" i="25"/>
  <c r="N136" i="25"/>
  <c r="O109" i="25"/>
  <c r="N121" i="25"/>
  <c r="O75" i="25"/>
  <c r="O86" i="25"/>
  <c r="O44" i="25"/>
  <c r="R85" i="25"/>
  <c r="O26" i="25"/>
  <c r="S59" i="25"/>
  <c r="S130" i="25"/>
  <c r="R44" i="25"/>
  <c r="O85" i="25"/>
  <c r="R26" i="25"/>
  <c r="O121" i="25"/>
  <c r="O136" i="25"/>
  <c r="N59" i="25"/>
  <c r="R75" i="25"/>
  <c r="N130" i="25"/>
  <c r="S109" i="25"/>
  <c r="S86" i="25"/>
  <c r="S44" i="25"/>
  <c r="S85" i="25"/>
  <c r="S26" i="25"/>
  <c r="R121" i="25"/>
  <c r="R136" i="25"/>
  <c r="O59" i="25"/>
  <c r="S75" i="25"/>
  <c r="R70" i="25"/>
  <c r="N86" i="25"/>
  <c r="R109" i="25"/>
  <c r="N22" i="25"/>
  <c r="S19" i="25"/>
  <c r="O120" i="25"/>
  <c r="R93" i="25"/>
  <c r="S123" i="25"/>
  <c r="S68" i="25"/>
  <c r="R89" i="25"/>
  <c r="N102" i="25"/>
  <c r="N95" i="25"/>
  <c r="S70" i="25"/>
  <c r="N25" i="25"/>
  <c r="N78" i="25"/>
  <c r="S127" i="25"/>
  <c r="S40" i="25"/>
  <c r="R98" i="25"/>
  <c r="S67" i="25"/>
  <c r="S63" i="25"/>
  <c r="O130" i="25"/>
  <c r="N70" i="25"/>
  <c r="N40" i="25"/>
  <c r="S113" i="25"/>
  <c r="O25" i="25"/>
  <c r="O102" i="25"/>
  <c r="O78" i="25"/>
  <c r="L27" i="25"/>
  <c r="S98" i="25"/>
  <c r="R95" i="25"/>
  <c r="S62" i="25"/>
  <c r="N128" i="25"/>
  <c r="N127" i="25"/>
  <c r="O40" i="25"/>
  <c r="N113" i="25"/>
  <c r="S25" i="25"/>
  <c r="S102" i="25"/>
  <c r="R78" i="25"/>
  <c r="O98" i="25"/>
  <c r="S95" i="25"/>
  <c r="O62" i="25"/>
  <c r="O128" i="25"/>
  <c r="O127" i="25"/>
  <c r="N42" i="25"/>
  <c r="S42" i="25"/>
  <c r="R42" i="25"/>
  <c r="O42" i="25"/>
  <c r="S108" i="25"/>
  <c r="N108" i="25"/>
  <c r="R108" i="25"/>
  <c r="O108" i="25"/>
  <c r="N56" i="25"/>
  <c r="S56" i="25"/>
  <c r="O56" i="25"/>
  <c r="R56" i="25"/>
  <c r="R45" i="25"/>
  <c r="O45" i="25"/>
  <c r="N45" i="25"/>
  <c r="S45" i="25"/>
  <c r="O61" i="25"/>
  <c r="S61" i="25"/>
  <c r="R61" i="25"/>
  <c r="N61" i="25"/>
  <c r="R47" i="25"/>
  <c r="S47" i="25"/>
  <c r="O47" i="25"/>
  <c r="N47" i="25"/>
  <c r="N39" i="25"/>
  <c r="S39" i="25"/>
  <c r="R39" i="25"/>
  <c r="O39" i="25"/>
  <c r="O101" i="25"/>
  <c r="S101" i="25"/>
  <c r="N101" i="25"/>
  <c r="R101" i="25"/>
  <c r="R28" i="25"/>
  <c r="S28" i="25"/>
  <c r="O28" i="25"/>
  <c r="N34" i="25"/>
  <c r="S34" i="25"/>
  <c r="R34" i="25"/>
  <c r="O34" i="25"/>
  <c r="N105" i="25"/>
  <c r="O105" i="25"/>
  <c r="S105" i="25"/>
  <c r="R105" i="25"/>
  <c r="R94" i="25"/>
  <c r="N94" i="25"/>
  <c r="S94" i="25"/>
  <c r="O94" i="25"/>
  <c r="N74" i="25"/>
  <c r="R74" i="25"/>
  <c r="O74" i="25"/>
  <c r="S74" i="25"/>
  <c r="O124" i="25"/>
  <c r="N124" i="25"/>
  <c r="S124" i="25"/>
  <c r="R124" i="25"/>
  <c r="S52" i="25"/>
  <c r="R52" i="25"/>
  <c r="N52" i="25"/>
  <c r="O52" i="25"/>
  <c r="R80" i="25"/>
  <c r="O80" i="25"/>
  <c r="N80" i="25"/>
  <c r="S80" i="25"/>
  <c r="N54" i="25"/>
  <c r="S54" i="25"/>
  <c r="R54" i="25"/>
  <c r="O54" i="25"/>
  <c r="O53" i="25"/>
  <c r="R53" i="25"/>
  <c r="S53" i="25"/>
  <c r="N53" i="25"/>
  <c r="R83" i="25"/>
  <c r="O83" i="25"/>
  <c r="N83" i="25"/>
  <c r="S83" i="25"/>
  <c r="S90" i="25"/>
  <c r="O90" i="25"/>
  <c r="R90" i="25"/>
  <c r="N90" i="25"/>
  <c r="S115" i="25"/>
  <c r="R115" i="25"/>
  <c r="O115" i="25"/>
  <c r="N115" i="25"/>
  <c r="R82" i="25"/>
  <c r="O82" i="25"/>
  <c r="N82" i="25"/>
  <c r="S82" i="25"/>
  <c r="O104" i="25"/>
  <c r="N104" i="25"/>
  <c r="S104" i="25"/>
  <c r="R104" i="25"/>
  <c r="S119" i="25"/>
  <c r="R119" i="25"/>
  <c r="O119" i="25"/>
  <c r="N119" i="25"/>
  <c r="L138" i="25"/>
  <c r="S66" i="25"/>
  <c r="R66" i="25"/>
  <c r="O66" i="25"/>
  <c r="N66" i="25"/>
  <c r="O111" i="25"/>
  <c r="S111" i="25"/>
  <c r="R111" i="25"/>
  <c r="N111" i="25"/>
  <c r="R91" i="25"/>
  <c r="N91" i="25"/>
  <c r="O91" i="25"/>
  <c r="S91" i="25"/>
  <c r="S137" i="25"/>
  <c r="O137" i="25"/>
  <c r="N137" i="25"/>
  <c r="R137" i="25"/>
  <c r="S103" i="25"/>
  <c r="R103" i="25"/>
  <c r="O103" i="25"/>
  <c r="N103" i="25"/>
  <c r="N79" i="25"/>
  <c r="S79" i="25"/>
  <c r="R79" i="25"/>
  <c r="O79" i="25"/>
  <c r="N60" i="25"/>
  <c r="S60" i="25"/>
  <c r="O60" i="25"/>
  <c r="R60" i="25"/>
  <c r="O18" i="25"/>
  <c r="N50" i="25"/>
  <c r="O50" i="25"/>
  <c r="S50" i="25"/>
  <c r="R50" i="25"/>
  <c r="N126" i="25"/>
  <c r="S126" i="25"/>
  <c r="O126" i="25"/>
  <c r="R126" i="25"/>
  <c r="R72" i="25"/>
  <c r="O72" i="25"/>
  <c r="N72" i="25"/>
  <c r="S72" i="25"/>
  <c r="R51" i="25"/>
  <c r="O51" i="25"/>
  <c r="S51" i="25"/>
  <c r="N51" i="25"/>
  <c r="R73" i="25"/>
  <c r="O73" i="25"/>
  <c r="N73" i="25"/>
  <c r="S73" i="25"/>
  <c r="S24" i="25"/>
  <c r="R24" i="25"/>
  <c r="O24" i="25"/>
  <c r="N24" i="25"/>
  <c r="N57" i="25"/>
  <c r="S57" i="25"/>
  <c r="R57" i="25"/>
  <c r="O57" i="25"/>
  <c r="R35" i="25"/>
  <c r="O35" i="25"/>
  <c r="N35" i="25"/>
  <c r="S35" i="25"/>
  <c r="N23" i="25"/>
  <c r="O23" i="25"/>
  <c r="S23" i="25"/>
  <c r="R23" i="25"/>
  <c r="R129" i="25"/>
  <c r="S129" i="25"/>
  <c r="O129" i="25"/>
  <c r="N129" i="25"/>
  <c r="R41" i="25"/>
  <c r="O41" i="25"/>
  <c r="N41" i="25"/>
  <c r="S41" i="25"/>
  <c r="O97" i="25"/>
  <c r="S97" i="25"/>
  <c r="N97" i="25"/>
  <c r="R97" i="25"/>
  <c r="N84" i="25"/>
  <c r="S84" i="25"/>
  <c r="R84" i="25"/>
  <c r="O84" i="25"/>
  <c r="O114" i="25"/>
  <c r="N114" i="25"/>
  <c r="S114" i="25"/>
  <c r="R114" i="25"/>
  <c r="R99" i="25"/>
  <c r="N99" i="25"/>
  <c r="O99" i="25"/>
  <c r="S99" i="25"/>
  <c r="S133" i="25"/>
  <c r="R133" i="25"/>
  <c r="O133" i="25"/>
  <c r="N133" i="25"/>
  <c r="O43" i="25"/>
  <c r="R43" i="25"/>
  <c r="N43" i="25"/>
  <c r="S43" i="25"/>
  <c r="O65" i="25"/>
  <c r="N65" i="25"/>
  <c r="R65" i="25"/>
  <c r="S65" i="25"/>
  <c r="S134" i="25"/>
  <c r="R134" i="25"/>
  <c r="O134" i="25"/>
  <c r="N134" i="25"/>
  <c r="O122" i="25"/>
  <c r="S122" i="25"/>
  <c r="N122" i="25"/>
  <c r="R122" i="25"/>
  <c r="O49" i="25"/>
  <c r="N49" i="25"/>
  <c r="R49" i="25"/>
  <c r="S49" i="25"/>
  <c r="R100" i="25"/>
  <c r="N100" i="25"/>
  <c r="S100" i="25"/>
  <c r="O100" i="25"/>
  <c r="S132" i="25"/>
  <c r="R132" i="25"/>
  <c r="O132" i="25"/>
  <c r="N132" i="25"/>
  <c r="O20" i="25"/>
  <c r="R20" i="25"/>
  <c r="N20" i="25"/>
  <c r="S20" i="25"/>
  <c r="N38" i="25"/>
  <c r="S38" i="25"/>
  <c r="R38" i="25"/>
  <c r="O38" i="25"/>
  <c r="S76" i="25"/>
  <c r="R76" i="25"/>
  <c r="N76" i="25"/>
  <c r="O76" i="25"/>
  <c r="S106" i="25"/>
  <c r="O106" i="25"/>
  <c r="N106" i="25"/>
  <c r="R106" i="25"/>
  <c r="N48" i="25"/>
  <c r="O48" i="25"/>
  <c r="S48" i="25"/>
  <c r="R48" i="25"/>
  <c r="R31" i="25"/>
  <c r="O31" i="25"/>
  <c r="N31" i="25"/>
  <c r="S31" i="25"/>
  <c r="N69" i="25"/>
  <c r="S69" i="25"/>
  <c r="R69" i="25"/>
  <c r="O69" i="25"/>
  <c r="O125" i="25"/>
  <c r="N125" i="25"/>
  <c r="S125" i="25"/>
  <c r="R125" i="25"/>
  <c r="N46" i="25"/>
  <c r="O46" i="25"/>
  <c r="S46" i="25"/>
  <c r="R46" i="25"/>
  <c r="R21" i="25" l="1"/>
  <c r="N18" i="25"/>
  <c r="N28" i="25"/>
  <c r="R32" i="25"/>
  <c r="O93" i="25"/>
  <c r="O89" i="25"/>
  <c r="R120" i="25"/>
  <c r="S93" i="25"/>
  <c r="R118" i="25"/>
  <c r="N68" i="25"/>
  <c r="R128" i="25"/>
  <c r="S55" i="25"/>
  <c r="S32" i="25"/>
  <c r="N123" i="25"/>
  <c r="R68" i="25"/>
  <c r="R29" i="25"/>
  <c r="R81" i="25"/>
  <c r="S92" i="25"/>
  <c r="S22" i="25"/>
  <c r="O95" i="25"/>
  <c r="S18" i="25"/>
  <c r="S96" i="25"/>
  <c r="R63" i="25"/>
  <c r="R58" i="25"/>
  <c r="N77" i="25"/>
  <c r="S29" i="25"/>
  <c r="S81" i="25"/>
  <c r="R123" i="25"/>
  <c r="O58" i="25"/>
  <c r="O68" i="25"/>
  <c r="S89" i="25"/>
  <c r="R110" i="25"/>
  <c r="O36" i="25"/>
  <c r="N58" i="25"/>
  <c r="R40" i="25"/>
  <c r="N98" i="25"/>
  <c r="O37" i="25"/>
  <c r="R18" i="25"/>
  <c r="M27" i="25"/>
  <c r="S27" i="25" s="1"/>
  <c r="S87" i="25"/>
  <c r="O22" i="25"/>
  <c r="N29" i="25"/>
  <c r="N81" i="25"/>
  <c r="S77" i="25"/>
  <c r="S58" i="25"/>
  <c r="R77" i="25"/>
  <c r="R96" i="25"/>
  <c r="O116" i="25"/>
  <c r="N87" i="25"/>
  <c r="N93" i="25"/>
  <c r="R25" i="25"/>
  <c r="R62" i="25"/>
  <c r="O88" i="25"/>
  <c r="O67" i="25"/>
  <c r="S128" i="25"/>
  <c r="N131" i="25"/>
  <c r="N67" i="25"/>
  <c r="R22" i="25"/>
  <c r="N92" i="25"/>
  <c r="N96" i="25"/>
  <c r="O29" i="25"/>
  <c r="N64" i="25"/>
  <c r="O87" i="25"/>
  <c r="S116" i="25"/>
  <c r="S30" i="25"/>
  <c r="O96" i="25"/>
  <c r="S21" i="25"/>
  <c r="N19" i="25"/>
  <c r="O19" i="25"/>
  <c r="R87" i="25"/>
  <c r="S107" i="25"/>
  <c r="O92" i="25"/>
  <c r="O107" i="25"/>
  <c r="R92" i="25"/>
  <c r="N107" i="25"/>
  <c r="N116" i="25"/>
  <c r="R19" i="25"/>
  <c r="O81" i="25"/>
  <c r="R102" i="25"/>
  <c r="H16" i="37"/>
  <c r="O21" i="25"/>
  <c r="I107" i="37"/>
  <c r="S118" i="25"/>
  <c r="O118" i="25"/>
  <c r="I77" i="37"/>
  <c r="N88" i="25"/>
  <c r="I53" i="37"/>
  <c r="S64" i="25"/>
  <c r="I120" i="37"/>
  <c r="R131" i="25"/>
  <c r="I60" i="37"/>
  <c r="R71" i="25"/>
  <c r="N71" i="25"/>
  <c r="I25" i="37"/>
  <c r="S36" i="25"/>
  <c r="N36" i="25"/>
  <c r="M138" i="25"/>
  <c r="S138" i="25" s="1"/>
  <c r="N21" i="25"/>
  <c r="R116" i="25"/>
  <c r="O30" i="25"/>
  <c r="O63" i="25"/>
  <c r="R67" i="25"/>
  <c r="R30" i="25"/>
  <c r="R107" i="25"/>
  <c r="S88" i="25"/>
  <c r="N63" i="25"/>
  <c r="N30" i="25"/>
  <c r="O123" i="25"/>
  <c r="O77" i="25"/>
  <c r="N89" i="25"/>
  <c r="O113" i="25"/>
  <c r="N62" i="25"/>
  <c r="O131" i="25"/>
  <c r="R64" i="25"/>
  <c r="H127" i="37"/>
  <c r="I16" i="37"/>
  <c r="I21" i="37"/>
  <c r="O32" i="25"/>
  <c r="O55" i="25"/>
  <c r="I44" i="37"/>
  <c r="R55" i="25"/>
  <c r="I106" i="37"/>
  <c r="S117" i="25"/>
  <c r="R117" i="25"/>
  <c r="O117" i="25"/>
  <c r="N117" i="25"/>
  <c r="I99" i="37"/>
  <c r="N110" i="25"/>
  <c r="S110" i="25"/>
  <c r="I101" i="37"/>
  <c r="S112" i="25"/>
  <c r="L139" i="25"/>
  <c r="L16" i="25" s="1"/>
  <c r="N138" i="25"/>
  <c r="M139" i="25"/>
  <c r="N27" i="25"/>
  <c r="R27" i="25" l="1"/>
  <c r="O27" i="25"/>
  <c r="O138" i="25"/>
  <c r="I127" i="37"/>
  <c r="I6" i="37" s="1"/>
  <c r="M6" i="37" s="1"/>
  <c r="R138" i="25"/>
  <c r="R139" i="25" s="1"/>
  <c r="H6" i="37"/>
  <c r="S139" i="25"/>
  <c r="O139" i="25"/>
  <c r="N139" i="25"/>
  <c r="M16" i="25"/>
  <c r="O16" i="25" l="1"/>
  <c r="S16" i="25"/>
  <c r="N16" i="25"/>
  <c r="R16" i="25"/>
</calcChain>
</file>

<file path=xl/sharedStrings.xml><?xml version="1.0" encoding="utf-8"?>
<sst xmlns="http://schemas.openxmlformats.org/spreadsheetml/2006/main" count="817" uniqueCount="218">
  <si>
    <t>N.p.k.</t>
  </si>
  <si>
    <t>Pašvaldība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</si>
  <si>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</si>
  <si>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</si>
  <si>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</si>
  <si>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</si>
  <si>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</si>
  <si>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</si>
  <si>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</si>
  <si>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>Valmiera</t>
  </si>
  <si>
    <t xml:space="preserve">Ventspils                               </t>
  </si>
  <si>
    <t>Republikas pilsētas kopā: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</si>
  <si>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</si>
  <si>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</si>
  <si>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</si>
  <si>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</si>
  <si>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</si>
  <si>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</si>
  <si>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</si>
  <si>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</si>
  <si>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</si>
  <si>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</si>
  <si>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</si>
  <si>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</si>
  <si>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</si>
  <si>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</si>
  <si>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</si>
  <si>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</si>
  <si>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</si>
  <si>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</si>
  <si>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</si>
  <si>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</si>
  <si>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</si>
  <si>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</si>
  <si>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</si>
  <si>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</si>
  <si>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</si>
  <si>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</si>
  <si>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</si>
  <si>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</si>
  <si>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</si>
  <si>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</si>
  <si>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</si>
  <si>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</si>
  <si>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</si>
  <si>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</si>
  <si>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</si>
  <si>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Inčukalna novads</t>
  </si>
  <si>
    <t>Ilūkstes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</si>
  <si>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</si>
  <si>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</si>
  <si>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</si>
  <si>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</si>
  <si>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</si>
  <si>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</si>
  <si>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</si>
  <si>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</si>
  <si>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</si>
  <si>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</si>
  <si>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</si>
  <si>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</si>
  <si>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</si>
  <si>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</si>
  <si>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</si>
  <si>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</si>
  <si>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</si>
  <si>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</si>
  <si>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</si>
  <si>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</si>
  <si>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</si>
  <si>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</si>
  <si>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</si>
  <si>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</si>
  <si>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</si>
  <si>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</si>
  <si>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</si>
  <si>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</si>
  <si>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</si>
  <si>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</si>
  <si>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</si>
  <si>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</si>
  <si>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</si>
  <si>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</si>
  <si>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</si>
  <si>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</si>
  <si>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</si>
  <si>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</si>
  <si>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</si>
  <si>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</si>
  <si>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</si>
  <si>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</si>
  <si>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</si>
  <si>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</si>
  <si>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</si>
  <si>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</si>
  <si>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</si>
  <si>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</si>
  <si>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</si>
  <si>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</si>
  <si>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</si>
  <si>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</si>
  <si>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</si>
  <si>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</si>
  <si>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</si>
  <si>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</si>
  <si>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</si>
  <si>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</si>
  <si>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</si>
  <si>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</si>
  <si>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</si>
  <si>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</si>
  <si>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</si>
  <si>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</si>
  <si>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</si>
  <si>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</si>
  <si>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</si>
  <si>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</si>
  <si>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</si>
  <si>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</si>
  <si>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</si>
  <si>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</si>
  <si>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</si>
  <si>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Novadi kopā:</t>
  </si>
  <si>
    <t>Kopā:</t>
  </si>
  <si>
    <t>Kopā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</si>
  <si>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</si>
  <si>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</si>
  <si>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</si>
  <si>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</si>
  <si>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</si>
  <si>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</si>
  <si>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</si>
  <si>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Pavisam kopā</t>
  </si>
  <si>
    <t>NĪN par ēkām</t>
  </si>
  <si>
    <t>NĪN par inženierbūvēm</t>
  </si>
  <si>
    <t>NĪN par mājokļiem</t>
  </si>
  <si>
    <t>NĪN kopā</t>
  </si>
  <si>
    <t>IIN ieņēmumu % pašvaldībām</t>
  </si>
  <si>
    <t>IIN ieņēmumi pašvaldībām</t>
  </si>
  <si>
    <t>Īpatsvara koeficients kopējos sadales kontā ieskaitītajos nodokļa ieņēmumos (%)</t>
  </si>
  <si>
    <t>Valsts ieņēmumu dienests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</si>
  <si>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</si>
  <si>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</si>
  <si>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</si>
  <si>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</si>
  <si>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Pārskata periodā ieturētās  IIN summas  (pēc pārskatiem)</t>
  </si>
  <si>
    <t>Pēc pārskatiem iemaksātās IIN summas</t>
  </si>
  <si>
    <t>Atmaksātais IIN pēc gada ienākumu deklarāciju datiem</t>
  </si>
  <si>
    <r>
      <t>Faktiski iemaksātās IIN summas - IIN atmaksas pēc gada ienākumu deklarācijām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>(IIN summa, kuru izmanto pašvaldības īpatsvara koeficienta aprēķinā)</t>
    </r>
  </si>
  <si>
    <t>Starpība starp deklarētajām IIN summām un faktiski iemaksātajām, euro</t>
  </si>
  <si>
    <t>Daugavpils</t>
  </si>
  <si>
    <t>Jēkabpils</t>
  </si>
  <si>
    <t>Rīga</t>
  </si>
  <si>
    <t>Ventspils</t>
  </si>
  <si>
    <t>Jelgava</t>
  </si>
  <si>
    <t>Jūrmala</t>
  </si>
  <si>
    <t>Liepāja</t>
  </si>
  <si>
    <t>Rēzekne</t>
  </si>
  <si>
    <t>Administratīvāsteritorijasnosaukums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</si>
  <si>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</si>
  <si>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</si>
  <si>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</si>
  <si>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</si>
  <si>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</si>
  <si>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</si>
  <si>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</si>
  <si>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</si>
  <si>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</si>
  <si>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Vērtētie ieņēmumi uz 1 izlīdzināmo vienību</t>
  </si>
  <si>
    <t xml:space="preserve">Iemaksas (-) PFIF un dotācijas no PFIF (+) </t>
  </si>
  <si>
    <t>Euro</t>
  </si>
  <si>
    <t>Vidējie vērtētie ieņēmumi uz vienu izlīdzināmo vienību valstī</t>
  </si>
  <si>
    <t>Augstākie vērtētie ieņēmumi uz vienu izlīdzināmo vienību valstī</t>
  </si>
  <si>
    <t>Vērtētie ieņēmumi pēc izlīdzināšanas</t>
  </si>
  <si>
    <t>euro</t>
  </si>
  <si>
    <t>%</t>
  </si>
  <si>
    <t>Apes novads</t>
  </si>
  <si>
    <t>Izejas dati</t>
  </si>
  <si>
    <t>Priekuļu novads</t>
  </si>
  <si>
    <t>Vērtētie ieņēmumi pēc izlīdzināšanas  uz 1 iedz.</t>
  </si>
  <si>
    <t>Vērtētie ieņēmumi pēc izlīdzināšanas uz 1 izlīdzināmo vienību</t>
  </si>
  <si>
    <t xml:space="preserve">NĪN par zemi </t>
  </si>
  <si>
    <t xml:space="preserve">Rēzekne </t>
  </si>
  <si>
    <t xml:space="preserve">Ventspils </t>
  </si>
  <si>
    <t xml:space="preserve">Jūrmala </t>
  </si>
  <si>
    <t xml:space="preserve">Liepāja </t>
  </si>
  <si>
    <t xml:space="preserve">Rīga </t>
  </si>
  <si>
    <r>
      <t xml:space="preserve">IIN kopā, </t>
    </r>
    <r>
      <rPr>
        <b/>
        <i/>
        <sz val="12"/>
        <rFont val="Times New Roman"/>
        <family val="1"/>
        <charset val="186"/>
      </rPr>
      <t>euro</t>
    </r>
  </si>
  <si>
    <t>6 = 4-5</t>
  </si>
  <si>
    <t>Iedzīvotāju skaits uz 01.01.2020.</t>
  </si>
  <si>
    <r>
      <t xml:space="preserve">Informācija par 2019.gadā ieturēto un iemaksāto iedzīvotāju ienākuma nodokļa (IIN) summu sadalījumu republikas administratīvajām teritorijām,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</t>
    </r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</si>
  <si>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2019.gadā</t>
    </r>
  </si>
  <si>
    <t>Pašvaldības īpatsvara koeficients kopējos sadales kontā ieskaitītajos IIN ieņēmumos 2021.gadā (%)*</t>
  </si>
  <si>
    <t>IIN prognoze 2020</t>
  </si>
  <si>
    <r>
      <t xml:space="preserve">Iedzīvotāju skaits un struktūra 2021.gada PFI aprēķinam </t>
    </r>
    <r>
      <rPr>
        <sz val="14"/>
        <rFont val="Times New Roman"/>
        <family val="1"/>
        <charset val="186"/>
      </rPr>
      <t>(PMLP dati uz 01.01.2020.)</t>
    </r>
  </si>
  <si>
    <t>Salīdzinājumā ar 2020.gadu</t>
  </si>
  <si>
    <t>Vērtētie ieņēmumi pēc izlīdzināšanas 2020.gadā (2020.gada PFI aprēķins)</t>
  </si>
  <si>
    <t>Vērtētie ieņēmumi pēc izlīdzināšanas 2021 / 2020</t>
  </si>
  <si>
    <r>
      <t xml:space="preserve">Provizoriskais pašvaldību finanšu izlīdzināšanas aprēķins 2021.gadam,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</si>
  <si>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t>VB dotācija PFI fondā 2021.gadā:</t>
  </si>
  <si>
    <t>Speciālā VB dotācija 2021.gadā:</t>
  </si>
  <si>
    <r>
      <t xml:space="preserve">Nodokļu pārvalde (informācija atjaunota 2020.gada </t>
    </r>
    <r>
      <rPr>
        <sz val="11"/>
        <color rgb="FFFF0000"/>
        <rFont val="Times New Roman"/>
        <family val="1"/>
        <charset val="186"/>
      </rPr>
      <t>10.augusts</t>
    </r>
    <r>
      <rPr>
        <sz val="11"/>
        <color theme="1"/>
        <rFont val="Times New Roman"/>
        <family val="1"/>
        <charset val="186"/>
      </rPr>
      <t>)</t>
    </r>
  </si>
  <si>
    <t>Vērtētie ieņēmumi  kopā</t>
  </si>
  <si>
    <t>IIN</t>
  </si>
  <si>
    <t>IIN 2020.gadā, euro</t>
  </si>
  <si>
    <t>IIN 2021.gadā, euro</t>
  </si>
  <si>
    <t>2021 / 2020</t>
  </si>
  <si>
    <t>Vērtētie ieņēmumi 2021.gadā kopā, euro</t>
  </si>
  <si>
    <t>Iemaksas (-) PFIF un dotācijas no PFIF (+) 2021.gadā, euro</t>
  </si>
  <si>
    <t>Vērtētie ieņēmumi pēc izlīdzināšanas 2021.gadā, euro</t>
  </si>
  <si>
    <t>PAVISAM KOPĀ:</t>
  </si>
  <si>
    <t>RP kopā</t>
  </si>
  <si>
    <t>Novados kopā</t>
  </si>
  <si>
    <t>Vērtētie ieņēmumi pēc izlīdzināšanas 2020.gadā (2020.gada PFI aprēķins), euro</t>
  </si>
  <si>
    <t>Provizoriskā PFI aprēķina 2021.gadam rezultāti, euro</t>
  </si>
  <si>
    <r>
      <t xml:space="preserve">Vērtēto ieņēmumu prognozes 2021.gadā, </t>
    </r>
    <r>
      <rPr>
        <b/>
        <i/>
        <sz val="14"/>
        <rFont val="Times New Roman"/>
        <family val="1"/>
        <charset val="186"/>
      </rPr>
      <t>euro</t>
    </r>
  </si>
  <si>
    <t>Īpatsvara koeficienti kopējos sadales kontā ieskaitītajos IIN ieņēmumos 2021.gadā un IIN ieņēmumu prognoze 2021.gadam PFI aprēķinā</t>
  </si>
  <si>
    <t>IIN 2021 / IIN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</si>
</sst>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0000"/>
    <numFmt numFmtId="166" formatCode="#,##0_ ;\-#,##0\ "/>
    <numFmt numFmtId="167" formatCode="#,##0.0"/>
    <numFmt numFmtId="168" formatCode="#,###,###.0"/>
    <numFmt numFmtId="169" formatCode="0.0"/>
    <numFmt numFmtId="170" formatCode="0.000"/>
    <numFmt numFmtId="171" formatCode="0&quot;.&quot;0"/>
    <numFmt numFmtId="172" formatCode="_-* #,##0.00\ _L_s_-;\-* #,##0.00\ _L_s_-;_-* &quot;-&quot;??\ _L_s_-;_-@_-"/>
    <numFmt numFmtId="173" formatCode="0.0%"/>
  </numFmts>
  <fonts count="142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0000FF"/>
      <name val="Arial"/>
      <family val="2"/>
      <charset val="186"/>
    </font>
    <font>
      <b/>
      <sz val="12"/>
      <color rgb="FF0000FF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1"/>
      <color rgb="FF0000FF"/>
      <name val="Arial"/>
      <family val="2"/>
      <charset val="186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color rgb="FF0000FF"/>
      <name val="Times New Roman"/>
      <family val="1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Arial"/>
      <family val="2"/>
      <charset val="186"/>
    </font>
    <font>
      <sz val="11"/>
      <color rgb="FF1F497D"/>
      <name val="Calibri"/>
      <family val="2"/>
      <charset val="186"/>
    </font>
    <font>
      <i/>
      <sz val="11"/>
      <color theme="1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sz val="11"/>
      <color rgb="FF0000FF"/>
      <name val="Times New Roman"/>
      <family val="1"/>
      <charset val="186"/>
    </font>
    <font>
      <b/>
      <i/>
      <sz val="10"/>
      <name val="Arial"/>
      <family val="2"/>
      <charset val="186"/>
    </font>
  </fonts>
  <fills count="8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025">
    <xf numFmtId="0" fontId="0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" fontId="35" fillId="0" borderId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7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2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9" fillId="2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4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1" fillId="29" borderId="0" applyNumberFormat="0" applyBorder="0" applyAlignment="0" applyProtection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6" borderId="0" applyNumberFormat="0" applyBorder="0" applyAlignment="0" applyProtection="0"/>
    <xf numFmtId="0" fontId="40" fillId="34" borderId="0" applyNumberFormat="0" applyBorder="0" applyAlignment="0" applyProtection="0"/>
    <xf numFmtId="0" fontId="40" fillId="29" borderId="0" applyNumberFormat="0" applyBorder="0" applyAlignment="0" applyProtection="0"/>
    <xf numFmtId="0" fontId="40" fillId="37" borderId="0" applyNumberFormat="0" applyBorder="0" applyAlignment="0" applyProtection="0"/>
    <xf numFmtId="0" fontId="41" fillId="29" borderId="0" applyNumberFormat="0" applyBorder="0" applyAlignment="0" applyProtection="0"/>
    <xf numFmtId="0" fontId="41" fillId="3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26" borderId="0" applyNumberFormat="0" applyBorder="0" applyAlignment="0" applyProtection="0"/>
    <xf numFmtId="0" fontId="40" fillId="39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35" borderId="0" applyNumberFormat="0" applyBorder="0" applyAlignment="0" applyProtection="0"/>
    <xf numFmtId="0" fontId="40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3" fillId="47" borderId="0" applyNumberFormat="0" applyBorder="0" applyAlignment="0" applyProtection="0"/>
    <xf numFmtId="0" fontId="42" fillId="35" borderId="0" applyNumberFormat="0" applyBorder="0" applyAlignment="0" applyProtection="0"/>
    <xf numFmtId="0" fontId="44" fillId="52" borderId="21" applyNumberFormat="0" applyAlignment="0" applyProtection="0"/>
    <xf numFmtId="0" fontId="44" fillId="52" borderId="21" applyNumberFormat="0" applyAlignment="0" applyProtection="0"/>
    <xf numFmtId="0" fontId="44" fillId="52" borderId="21" applyNumberFormat="0" applyAlignment="0" applyProtection="0"/>
    <xf numFmtId="0" fontId="45" fillId="53" borderId="22" applyNumberFormat="0" applyAlignment="0" applyProtection="0"/>
    <xf numFmtId="0" fontId="44" fillId="52" borderId="21" applyNumberFormat="0" applyAlignment="0" applyProtection="0"/>
    <xf numFmtId="0" fontId="46" fillId="37" borderId="23" applyNumberFormat="0" applyAlignment="0" applyProtection="0"/>
    <xf numFmtId="0" fontId="46" fillId="37" borderId="23" applyNumberFormat="0" applyAlignment="0" applyProtection="0"/>
    <xf numFmtId="0" fontId="46" fillId="45" borderId="23" applyNumberFormat="0" applyAlignment="0" applyProtection="0"/>
    <xf numFmtId="0" fontId="46" fillId="37" borderId="23" applyNumberFormat="0" applyAlignment="0" applyProtection="0"/>
    <xf numFmtId="168" fontId="47" fillId="0" borderId="0" applyFont="0" applyFill="0" applyBorder="0" applyAlignment="0" applyProtection="0"/>
    <xf numFmtId="1" fontId="48" fillId="0" borderId="0">
      <alignment horizontal="center" vertical="center"/>
      <protection locked="0"/>
    </xf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169" fontId="48" fillId="0" borderId="0" applyBorder="0" applyAlignment="0" applyProtection="0"/>
    <xf numFmtId="169" fontId="48" fillId="0" borderId="0" applyBorder="0" applyAlignment="0" applyProtection="0"/>
    <xf numFmtId="169" fontId="50" fillId="0" borderId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40" fillId="41" borderId="0" applyNumberFormat="0" applyBorder="0" applyAlignment="0" applyProtection="0"/>
    <xf numFmtId="0" fontId="53" fillId="59" borderId="0" applyNumberFormat="0" applyBorder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25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48" borderId="21" applyNumberFormat="0" applyAlignment="0" applyProtection="0"/>
    <xf numFmtId="0" fontId="59" fillId="48" borderId="21" applyNumberFormat="0" applyAlignment="0" applyProtection="0"/>
    <xf numFmtId="0" fontId="59" fillId="48" borderId="21" applyNumberFormat="0" applyAlignment="0" applyProtection="0"/>
    <xf numFmtId="0" fontId="59" fillId="48" borderId="22" applyNumberFormat="0" applyAlignment="0" applyProtection="0"/>
    <xf numFmtId="0" fontId="59" fillId="48" borderId="21" applyNumberFormat="0" applyAlignment="0" applyProtection="0"/>
    <xf numFmtId="170" fontId="48" fillId="60" borderId="0"/>
    <xf numFmtId="170" fontId="48" fillId="60" borderId="0"/>
    <xf numFmtId="170" fontId="50" fillId="60" borderId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53" fillId="0" borderId="30" applyNumberFormat="0" applyFill="0" applyAlignment="0" applyProtection="0"/>
    <xf numFmtId="0" fontId="60" fillId="0" borderId="29" applyNumberFormat="0" applyFill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53" fillId="48" borderId="0" applyNumberFormat="0" applyBorder="0" applyAlignment="0" applyProtection="0"/>
    <xf numFmtId="0" fontId="61" fillId="4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22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10" fillId="47" borderId="22" applyNumberFormat="0" applyFont="0" applyAlignment="0" applyProtection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14" fillId="47" borderId="31" applyNumberFormat="0" applyFont="0" applyAlignment="0" applyProtection="0"/>
    <xf numFmtId="0" fontId="64" fillId="52" borderId="32" applyNumberFormat="0" applyAlignment="0" applyProtection="0"/>
    <xf numFmtId="0" fontId="64" fillId="52" borderId="32" applyNumberFormat="0" applyAlignment="0" applyProtection="0"/>
    <xf numFmtId="0" fontId="64" fillId="53" borderId="32" applyNumberFormat="0" applyAlignment="0" applyProtection="0"/>
    <xf numFmtId="0" fontId="64" fillId="52" borderId="32" applyNumberFormat="0" applyAlignment="0" applyProtection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9" fontId="48" fillId="61" borderId="0" applyBorder="0" applyProtection="0"/>
    <xf numFmtId="169" fontId="50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0" fontId="14" fillId="0" borderId="0"/>
    <xf numFmtId="4" fontId="65" fillId="62" borderId="33" applyNumberFormat="0" applyProtection="0">
      <alignment vertical="center"/>
    </xf>
    <xf numFmtId="4" fontId="65" fillId="62" borderId="33" applyNumberFormat="0" applyProtection="0">
      <alignment vertical="center"/>
    </xf>
    <xf numFmtId="4" fontId="65" fillId="62" borderId="33" applyNumberFormat="0" applyProtection="0">
      <alignment vertical="center"/>
    </xf>
    <xf numFmtId="4" fontId="66" fillId="62" borderId="22" applyNumberFormat="0" applyProtection="0">
      <alignment vertical="center"/>
    </xf>
    <xf numFmtId="4" fontId="67" fillId="63" borderId="1" applyNumberFormat="0" applyProtection="0">
      <alignment vertical="center"/>
    </xf>
    <xf numFmtId="4" fontId="65" fillId="62" borderId="33" applyNumberFormat="0" applyProtection="0">
      <alignment vertical="center"/>
    </xf>
    <xf numFmtId="0" fontId="14" fillId="0" borderId="0"/>
    <xf numFmtId="0" fontId="14" fillId="0" borderId="0"/>
    <xf numFmtId="4" fontId="68" fillId="62" borderId="33" applyNumberFormat="0" applyProtection="0">
      <alignment vertical="center"/>
    </xf>
    <xf numFmtId="4" fontId="68" fillId="62" borderId="33" applyNumberFormat="0" applyProtection="0">
      <alignment vertical="center"/>
    </xf>
    <xf numFmtId="4" fontId="68" fillId="62" borderId="33" applyNumberFormat="0" applyProtection="0">
      <alignment vertical="center"/>
    </xf>
    <xf numFmtId="4" fontId="69" fillId="64" borderId="22" applyNumberFormat="0" applyProtection="0">
      <alignment vertical="center"/>
    </xf>
    <xf numFmtId="0" fontId="14" fillId="0" borderId="0"/>
    <xf numFmtId="0" fontId="14" fillId="0" borderId="0"/>
    <xf numFmtId="4" fontId="65" fillId="62" borderId="33" applyNumberFormat="0" applyProtection="0">
      <alignment horizontal="left" vertical="center" indent="1"/>
    </xf>
    <xf numFmtId="4" fontId="65" fillId="62" borderId="33" applyNumberFormat="0" applyProtection="0">
      <alignment horizontal="left" vertical="center" indent="1"/>
    </xf>
    <xf numFmtId="4" fontId="65" fillId="62" borderId="33" applyNumberFormat="0" applyProtection="0">
      <alignment horizontal="left" vertical="center" indent="1"/>
    </xf>
    <xf numFmtId="4" fontId="66" fillId="64" borderId="22" applyNumberFormat="0" applyProtection="0">
      <alignment horizontal="left" vertical="center" indent="1"/>
    </xf>
    <xf numFmtId="4" fontId="67" fillId="63" borderId="1" applyNumberFormat="0" applyProtection="0">
      <alignment horizontal="left" vertical="center" indent="1"/>
    </xf>
    <xf numFmtId="4" fontId="65" fillId="62" borderId="33" applyNumberFormat="0" applyProtection="0">
      <alignment horizontal="left" vertical="center" indent="1"/>
    </xf>
    <xf numFmtId="0" fontId="14" fillId="0" borderId="0"/>
    <xf numFmtId="0" fontId="14" fillId="0" borderId="0"/>
    <xf numFmtId="0" fontId="65" fillId="62" borderId="33" applyNumberFormat="0" applyProtection="0">
      <alignment horizontal="left" vertical="top" indent="1"/>
    </xf>
    <xf numFmtId="0" fontId="65" fillId="62" borderId="33" applyNumberFormat="0" applyProtection="0">
      <alignment horizontal="left" vertical="top" indent="1"/>
    </xf>
    <xf numFmtId="0" fontId="65" fillId="62" borderId="33" applyNumberFormat="0" applyProtection="0">
      <alignment horizontal="left" vertical="top" indent="1"/>
    </xf>
    <xf numFmtId="0" fontId="70" fillId="62" borderId="33" applyNumberFormat="0" applyProtection="0">
      <alignment horizontal="left" vertical="top" indent="1"/>
    </xf>
    <xf numFmtId="0" fontId="14" fillId="0" borderId="0"/>
    <xf numFmtId="0" fontId="14" fillId="0" borderId="0"/>
    <xf numFmtId="4" fontId="65" fillId="6" borderId="0" applyNumberFormat="0" applyProtection="0">
      <alignment horizontal="left" vertical="center" indent="1"/>
    </xf>
    <xf numFmtId="4" fontId="65" fillId="6" borderId="0" applyNumberFormat="0" applyProtection="0">
      <alignment horizontal="left" vertical="center" indent="1"/>
    </xf>
    <xf numFmtId="4" fontId="66" fillId="24" borderId="22" applyNumberFormat="0" applyProtection="0">
      <alignment horizontal="left" vertical="center" indent="1"/>
    </xf>
    <xf numFmtId="4" fontId="67" fillId="0" borderId="34" applyNumberFormat="0" applyProtection="0">
      <alignment horizontal="left" vertical="center" wrapText="1" indent="1"/>
    </xf>
    <xf numFmtId="4" fontId="65" fillId="6" borderId="0" applyNumberFormat="0" applyProtection="0">
      <alignment horizontal="left" vertical="center" indent="1"/>
    </xf>
    <xf numFmtId="0" fontId="14" fillId="0" borderId="0"/>
    <xf numFmtId="4" fontId="65" fillId="0" borderId="0" applyNumberFormat="0" applyProtection="0">
      <alignment horizontal="left" vertical="center" indent="1"/>
    </xf>
    <xf numFmtId="0" fontId="14" fillId="0" borderId="0"/>
    <xf numFmtId="4" fontId="36" fillId="9" borderId="33" applyNumberFormat="0" applyProtection="0">
      <alignment horizontal="right" vertical="center"/>
    </xf>
    <xf numFmtId="4" fontId="36" fillId="9" borderId="33" applyNumberFormat="0" applyProtection="0">
      <alignment horizontal="right" vertical="center"/>
    </xf>
    <xf numFmtId="4" fontId="36" fillId="9" borderId="33" applyNumberFormat="0" applyProtection="0">
      <alignment horizontal="right" vertical="center"/>
    </xf>
    <xf numFmtId="4" fontId="66" fillId="9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8" borderId="33" applyNumberFormat="0" applyProtection="0">
      <alignment horizontal="right" vertical="center"/>
    </xf>
    <xf numFmtId="4" fontId="36" fillId="8" borderId="33" applyNumberFormat="0" applyProtection="0">
      <alignment horizontal="right" vertical="center"/>
    </xf>
    <xf numFmtId="4" fontId="36" fillId="8" borderId="33" applyNumberFormat="0" applyProtection="0">
      <alignment horizontal="right" vertical="center"/>
    </xf>
    <xf numFmtId="4" fontId="66" fillId="65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66" borderId="33" applyNumberFormat="0" applyProtection="0">
      <alignment horizontal="right" vertical="center"/>
    </xf>
    <xf numFmtId="4" fontId="36" fillId="66" borderId="33" applyNumberFormat="0" applyProtection="0">
      <alignment horizontal="right" vertical="center"/>
    </xf>
    <xf numFmtId="4" fontId="36" fillId="66" borderId="33" applyNumberFormat="0" applyProtection="0">
      <alignment horizontal="right" vertical="center"/>
    </xf>
    <xf numFmtId="4" fontId="66" fillId="66" borderId="34" applyNumberFormat="0" applyProtection="0">
      <alignment horizontal="right" vertical="center"/>
    </xf>
    <xf numFmtId="0" fontId="14" fillId="0" borderId="0"/>
    <xf numFmtId="0" fontId="14" fillId="0" borderId="0"/>
    <xf numFmtId="4" fontId="36" fillId="21" borderId="33" applyNumberFormat="0" applyProtection="0">
      <alignment horizontal="right" vertical="center"/>
    </xf>
    <xf numFmtId="4" fontId="36" fillId="21" borderId="33" applyNumberFormat="0" applyProtection="0">
      <alignment horizontal="right" vertical="center"/>
    </xf>
    <xf numFmtId="4" fontId="36" fillId="21" borderId="33" applyNumberFormat="0" applyProtection="0">
      <alignment horizontal="right" vertical="center"/>
    </xf>
    <xf numFmtId="4" fontId="66" fillId="21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25" borderId="33" applyNumberFormat="0" applyProtection="0">
      <alignment horizontal="right" vertical="center"/>
    </xf>
    <xf numFmtId="4" fontId="36" fillId="25" borderId="33" applyNumberFormat="0" applyProtection="0">
      <alignment horizontal="right" vertical="center"/>
    </xf>
    <xf numFmtId="4" fontId="36" fillId="25" borderId="33" applyNumberFormat="0" applyProtection="0">
      <alignment horizontal="right" vertical="center"/>
    </xf>
    <xf numFmtId="4" fontId="66" fillId="25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67" borderId="33" applyNumberFormat="0" applyProtection="0">
      <alignment horizontal="right" vertical="center"/>
    </xf>
    <xf numFmtId="4" fontId="36" fillId="67" borderId="33" applyNumberFormat="0" applyProtection="0">
      <alignment horizontal="right" vertical="center"/>
    </xf>
    <xf numFmtId="4" fontId="36" fillId="67" borderId="33" applyNumberFormat="0" applyProtection="0">
      <alignment horizontal="right" vertical="center"/>
    </xf>
    <xf numFmtId="4" fontId="66" fillId="67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18" borderId="33" applyNumberFormat="0" applyProtection="0">
      <alignment horizontal="right" vertical="center"/>
    </xf>
    <xf numFmtId="4" fontId="36" fillId="18" borderId="33" applyNumberFormat="0" applyProtection="0">
      <alignment horizontal="right" vertical="center"/>
    </xf>
    <xf numFmtId="4" fontId="36" fillId="18" borderId="33" applyNumberFormat="0" applyProtection="0">
      <alignment horizontal="right" vertical="center"/>
    </xf>
    <xf numFmtId="4" fontId="66" fillId="18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68" borderId="33" applyNumberFormat="0" applyProtection="0">
      <alignment horizontal="right" vertical="center"/>
    </xf>
    <xf numFmtId="4" fontId="36" fillId="68" borderId="33" applyNumberFormat="0" applyProtection="0">
      <alignment horizontal="right" vertical="center"/>
    </xf>
    <xf numFmtId="4" fontId="36" fillId="68" borderId="33" applyNumberFormat="0" applyProtection="0">
      <alignment horizontal="right" vertical="center"/>
    </xf>
    <xf numFmtId="4" fontId="66" fillId="68" borderId="22" applyNumberFormat="0" applyProtection="0">
      <alignment horizontal="right" vertical="center"/>
    </xf>
    <xf numFmtId="0" fontId="14" fillId="0" borderId="0"/>
    <xf numFmtId="0" fontId="14" fillId="0" borderId="0"/>
    <xf numFmtId="4" fontId="36" fillId="19" borderId="33" applyNumberFormat="0" applyProtection="0">
      <alignment horizontal="right" vertical="center"/>
    </xf>
    <xf numFmtId="4" fontId="36" fillId="19" borderId="33" applyNumberFormat="0" applyProtection="0">
      <alignment horizontal="right" vertical="center"/>
    </xf>
    <xf numFmtId="4" fontId="36" fillId="19" borderId="33" applyNumberFormat="0" applyProtection="0">
      <alignment horizontal="right" vertical="center"/>
    </xf>
    <xf numFmtId="4" fontId="66" fillId="19" borderId="22" applyNumberFormat="0" applyProtection="0">
      <alignment horizontal="right" vertical="center"/>
    </xf>
    <xf numFmtId="0" fontId="14" fillId="0" borderId="0"/>
    <xf numFmtId="0" fontId="14" fillId="0" borderId="0"/>
    <xf numFmtId="4" fontId="65" fillId="69" borderId="35" applyNumberFormat="0" applyProtection="0">
      <alignment horizontal="left" vertical="center" indent="1"/>
    </xf>
    <xf numFmtId="4" fontId="65" fillId="69" borderId="35" applyNumberFormat="0" applyProtection="0">
      <alignment horizontal="left" vertical="center" indent="1"/>
    </xf>
    <xf numFmtId="4" fontId="66" fillId="69" borderId="34" applyNumberFormat="0" applyProtection="0">
      <alignment horizontal="left" vertical="center" indent="1"/>
    </xf>
    <xf numFmtId="0" fontId="14" fillId="0" borderId="0"/>
    <xf numFmtId="0" fontId="14" fillId="0" borderId="0"/>
    <xf numFmtId="4" fontId="36" fillId="70" borderId="0" applyNumberFormat="0" applyProtection="0">
      <alignment horizontal="left" vertical="center" indent="1"/>
    </xf>
    <xf numFmtId="4" fontId="36" fillId="70" borderId="0" applyNumberFormat="0" applyProtection="0">
      <alignment horizontal="left" vertical="center" indent="1"/>
    </xf>
    <xf numFmtId="4" fontId="71" fillId="17" borderId="34" applyNumberFormat="0" applyProtection="0">
      <alignment horizontal="left" vertical="center" indent="1"/>
    </xf>
    <xf numFmtId="4" fontId="72" fillId="0" borderId="34" applyNumberFormat="0" applyProtection="0">
      <alignment horizontal="left" vertical="center" wrapText="1" indent="1"/>
    </xf>
    <xf numFmtId="4" fontId="36" fillId="70" borderId="0" applyNumberFormat="0" applyProtection="0">
      <alignment horizontal="left" vertical="center" indent="1"/>
    </xf>
    <xf numFmtId="0" fontId="14" fillId="0" borderId="0"/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1" fillId="17" borderId="34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36" fillId="6" borderId="33" applyNumberFormat="0" applyProtection="0">
      <alignment horizontal="right" vertical="center"/>
    </xf>
    <xf numFmtId="4" fontId="36" fillId="6" borderId="33" applyNumberFormat="0" applyProtection="0">
      <alignment horizontal="right" vertical="center"/>
    </xf>
    <xf numFmtId="4" fontId="36" fillId="6" borderId="33" applyNumberFormat="0" applyProtection="0">
      <alignment horizontal="right" vertical="center"/>
    </xf>
    <xf numFmtId="4" fontId="66" fillId="6" borderId="22" applyNumberFormat="0" applyProtection="0">
      <alignment horizontal="right" vertical="center"/>
    </xf>
    <xf numFmtId="0" fontId="14" fillId="0" borderId="0"/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6" fillId="70" borderId="34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6" fillId="6" borderId="34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0" fontId="3" fillId="0" borderId="34" applyNumberFormat="0" applyProtection="0">
      <alignment horizontal="left" vertical="center" wrapText="1" indent="1"/>
    </xf>
    <xf numFmtId="0" fontId="14" fillId="17" borderId="33" applyNumberFormat="0" applyProtection="0">
      <alignment horizontal="left" vertical="center" indent="1"/>
    </xf>
    <xf numFmtId="0" fontId="14" fillId="17" borderId="33" applyNumberFormat="0" applyProtection="0">
      <alignment horizontal="left" vertical="center" indent="1"/>
    </xf>
    <xf numFmtId="0" fontId="3" fillId="0" borderId="34" applyNumberFormat="0" applyProtection="0">
      <alignment horizontal="left" vertical="center" wrapText="1" indent="1"/>
    </xf>
    <xf numFmtId="0" fontId="14" fillId="17" borderId="33" applyNumberFormat="0" applyProtection="0">
      <alignment horizontal="left" vertical="center" indent="1"/>
    </xf>
    <xf numFmtId="0" fontId="14" fillId="17" borderId="33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0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4" fillId="0" borderId="0"/>
    <xf numFmtId="0" fontId="14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4" fillId="17" borderId="33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6" borderId="33" applyNumberFormat="0" applyProtection="0">
      <alignment horizontal="left" vertical="center" indent="1"/>
    </xf>
    <xf numFmtId="0" fontId="14" fillId="6" borderId="33" applyNumberFormat="0" applyProtection="0">
      <alignment horizontal="left" vertical="center" indent="1"/>
    </xf>
    <xf numFmtId="0" fontId="14" fillId="6" borderId="33" applyNumberFormat="0" applyProtection="0">
      <alignment horizontal="left" vertical="center" indent="1"/>
    </xf>
    <xf numFmtId="0" fontId="14" fillId="6" borderId="33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0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4" fillId="0" borderId="0"/>
    <xf numFmtId="0" fontId="14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4" fillId="6" borderId="33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14" borderId="33" applyNumberFormat="0" applyProtection="0">
      <alignment horizontal="left" vertical="center" indent="1"/>
    </xf>
    <xf numFmtId="0" fontId="14" fillId="14" borderId="33" applyNumberFormat="0" applyProtection="0">
      <alignment horizontal="left" vertical="center" indent="1"/>
    </xf>
    <xf numFmtId="0" fontId="14" fillId="14" borderId="33" applyNumberFormat="0" applyProtection="0">
      <alignment horizontal="left" vertical="center" indent="1"/>
    </xf>
    <xf numFmtId="0" fontId="14" fillId="14" borderId="33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0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4" fillId="0" borderId="0"/>
    <xf numFmtId="0" fontId="14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4" fillId="14" borderId="33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70" borderId="33" applyNumberFormat="0" applyProtection="0">
      <alignment horizontal="left" vertical="center" indent="1"/>
    </xf>
    <xf numFmtId="0" fontId="14" fillId="70" borderId="33" applyNumberFormat="0" applyProtection="0">
      <alignment horizontal="left" vertical="center" indent="1"/>
    </xf>
    <xf numFmtId="0" fontId="14" fillId="70" borderId="33" applyNumberFormat="0" applyProtection="0">
      <alignment horizontal="left" vertical="center" indent="1"/>
    </xf>
    <xf numFmtId="0" fontId="14" fillId="70" borderId="33" applyNumberFormat="0" applyProtection="0">
      <alignment horizontal="left" vertical="center" indent="1"/>
    </xf>
    <xf numFmtId="0" fontId="14" fillId="0" borderId="0"/>
    <xf numFmtId="0" fontId="14" fillId="0" borderId="1" applyNumberFormat="0" applyProtection="0">
      <alignment horizontal="left" vertical="center" indent="1"/>
    </xf>
    <xf numFmtId="0" fontId="14" fillId="0" borderId="0"/>
    <xf numFmtId="0" fontId="14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0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4" fillId="0" borderId="0"/>
    <xf numFmtId="0" fontId="14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4" fillId="70" borderId="33" applyNumberFormat="0" applyProtection="0">
      <alignment horizontal="left" vertical="top" indent="1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0" fillId="12" borderId="36" applyNumberFormat="0">
      <protection locked="0"/>
    </xf>
    <xf numFmtId="0" fontId="14" fillId="12" borderId="1" applyNumberFormat="0">
      <protection locked="0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4" fillId="12" borderId="1" applyNumberFormat="0">
      <protection locked="0"/>
    </xf>
    <xf numFmtId="0" fontId="74" fillId="17" borderId="37" applyBorder="0"/>
    <xf numFmtId="0" fontId="14" fillId="0" borderId="0"/>
    <xf numFmtId="4" fontId="36" fillId="10" borderId="33" applyNumberFormat="0" applyProtection="0">
      <alignment vertical="center"/>
    </xf>
    <xf numFmtId="4" fontId="36" fillId="10" borderId="33" applyNumberFormat="0" applyProtection="0">
      <alignment vertical="center"/>
    </xf>
    <xf numFmtId="4" fontId="36" fillId="10" borderId="33" applyNumberFormat="0" applyProtection="0">
      <alignment vertical="center"/>
    </xf>
    <xf numFmtId="4" fontId="75" fillId="10" borderId="33" applyNumberFormat="0" applyProtection="0">
      <alignment vertical="center"/>
    </xf>
    <xf numFmtId="0" fontId="14" fillId="0" borderId="0"/>
    <xf numFmtId="0" fontId="14" fillId="0" borderId="0"/>
    <xf numFmtId="4" fontId="76" fillId="10" borderId="33" applyNumberFormat="0" applyProtection="0">
      <alignment vertical="center"/>
    </xf>
    <xf numFmtId="4" fontId="76" fillId="10" borderId="33" applyNumberFormat="0" applyProtection="0">
      <alignment vertical="center"/>
    </xf>
    <xf numFmtId="4" fontId="76" fillId="10" borderId="33" applyNumberFormat="0" applyProtection="0">
      <alignment vertical="center"/>
    </xf>
    <xf numFmtId="4" fontId="69" fillId="60" borderId="1" applyNumberFormat="0" applyProtection="0">
      <alignment vertical="center"/>
    </xf>
    <xf numFmtId="0" fontId="14" fillId="0" borderId="0"/>
    <xf numFmtId="0" fontId="14" fillId="0" borderId="0"/>
    <xf numFmtId="4" fontId="36" fillId="10" borderId="33" applyNumberFormat="0" applyProtection="0">
      <alignment horizontal="left" vertical="center" indent="1"/>
    </xf>
    <xf numFmtId="4" fontId="36" fillId="10" borderId="33" applyNumberFormat="0" applyProtection="0">
      <alignment horizontal="left" vertical="center" indent="1"/>
    </xf>
    <xf numFmtId="4" fontId="36" fillId="10" borderId="33" applyNumberFormat="0" applyProtection="0">
      <alignment horizontal="left" vertical="center" indent="1"/>
    </xf>
    <xf numFmtId="4" fontId="75" fillId="20" borderId="33" applyNumberFormat="0" applyProtection="0">
      <alignment horizontal="left" vertical="center" indent="1"/>
    </xf>
    <xf numFmtId="0" fontId="14" fillId="0" borderId="0"/>
    <xf numFmtId="0" fontId="14" fillId="0" borderId="0"/>
    <xf numFmtId="0" fontId="36" fillId="10" borderId="33" applyNumberFormat="0" applyProtection="0">
      <alignment horizontal="left" vertical="top" indent="1"/>
    </xf>
    <xf numFmtId="0" fontId="36" fillId="10" borderId="33" applyNumberFormat="0" applyProtection="0">
      <alignment horizontal="left" vertical="top" indent="1"/>
    </xf>
    <xf numFmtId="0" fontId="36" fillId="10" borderId="33" applyNumberFormat="0" applyProtection="0">
      <alignment horizontal="left" vertical="top" indent="1"/>
    </xf>
    <xf numFmtId="0" fontId="75" fillId="10" borderId="33" applyNumberFormat="0" applyProtection="0">
      <alignment horizontal="left" vertical="top" indent="1"/>
    </xf>
    <xf numFmtId="0" fontId="14" fillId="0" borderId="0"/>
    <xf numFmtId="4" fontId="77" fillId="0" borderId="0" applyNumberFormat="0" applyProtection="0">
      <alignment horizontal="right" vertical="center"/>
    </xf>
    <xf numFmtId="4" fontId="72" fillId="63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4" fontId="36" fillId="70" borderId="33" applyNumberFormat="0" applyProtection="0">
      <alignment horizontal="right" vertical="center"/>
    </xf>
    <xf numFmtId="4" fontId="36" fillId="70" borderId="33" applyNumberFormat="0" applyProtection="0">
      <alignment horizontal="right" vertical="center"/>
    </xf>
    <xf numFmtId="4" fontId="36" fillId="0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0" fontId="14" fillId="0" borderId="0"/>
    <xf numFmtId="4" fontId="76" fillId="70" borderId="33" applyNumberFormat="0" applyProtection="0">
      <alignment horizontal="right" vertical="center"/>
    </xf>
    <xf numFmtId="4" fontId="76" fillId="70" borderId="33" applyNumberFormat="0" applyProtection="0">
      <alignment horizontal="right" vertical="center"/>
    </xf>
    <xf numFmtId="4" fontId="76" fillId="70" borderId="33" applyNumberFormat="0" applyProtection="0">
      <alignment horizontal="right" vertical="center"/>
    </xf>
    <xf numFmtId="4" fontId="69" fillId="63" borderId="22" applyNumberFormat="0" applyProtection="0">
      <alignment horizontal="right" vertical="center"/>
    </xf>
    <xf numFmtId="0" fontId="14" fillId="0" borderId="0"/>
    <xf numFmtId="4" fontId="36" fillId="6" borderId="33" applyNumberFormat="0" applyProtection="0">
      <alignment horizontal="left" vertical="center" indent="1"/>
    </xf>
    <xf numFmtId="4" fontId="36" fillId="6" borderId="33" applyNumberFormat="0" applyProtection="0">
      <alignment horizontal="left" vertical="center" indent="1"/>
    </xf>
    <xf numFmtId="4" fontId="36" fillId="6" borderId="33" applyNumberFormat="0" applyProtection="0">
      <alignment horizontal="left" vertical="center" indent="1"/>
    </xf>
    <xf numFmtId="4" fontId="66" fillId="24" borderId="22" applyNumberFormat="0" applyProtection="0">
      <alignment horizontal="left" vertical="center" indent="1"/>
    </xf>
    <xf numFmtId="4" fontId="77" fillId="0" borderId="1" applyNumberFormat="0" applyProtection="0">
      <alignment horizontal="left" wrapText="1" indent="1"/>
    </xf>
    <xf numFmtId="4" fontId="72" fillId="63" borderId="1" applyNumberFormat="0" applyProtection="0">
      <alignment horizontal="left" vertical="center" indent="1"/>
    </xf>
    <xf numFmtId="4" fontId="77" fillId="0" borderId="0" applyNumberFormat="0" applyProtection="0">
      <alignment horizontal="left" wrapText="1" indent="1"/>
    </xf>
    <xf numFmtId="4" fontId="36" fillId="6" borderId="33" applyNumberFormat="0" applyProtection="0">
      <alignment horizontal="left" vertical="center" indent="1"/>
    </xf>
    <xf numFmtId="4" fontId="36" fillId="0" borderId="1" applyNumberFormat="0" applyProtection="0">
      <alignment horizontal="left" wrapText="1" indent="1"/>
    </xf>
    <xf numFmtId="4" fontId="77" fillId="0" borderId="0" applyNumberFormat="0" applyProtection="0">
      <alignment horizontal="left" wrapText="1" indent="1" shrinkToFit="1"/>
    </xf>
    <xf numFmtId="0" fontId="14" fillId="0" borderId="0"/>
    <xf numFmtId="0" fontId="36" fillId="6" borderId="33" applyNumberFormat="0" applyProtection="0">
      <alignment horizontal="left" vertical="top" indent="1"/>
    </xf>
    <xf numFmtId="0" fontId="36" fillId="6" borderId="33" applyNumberFormat="0" applyProtection="0">
      <alignment horizontal="left" vertical="top" indent="1"/>
    </xf>
    <xf numFmtId="0" fontId="36" fillId="6" borderId="33" applyNumberFormat="0" applyProtection="0">
      <alignment horizontal="left" vertical="top" indent="1"/>
    </xf>
    <xf numFmtId="0" fontId="75" fillId="6" borderId="33" applyNumberFormat="0" applyProtection="0">
      <alignment horizontal="left" vertical="top" indent="1"/>
    </xf>
    <xf numFmtId="0" fontId="14" fillId="0" borderId="0"/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9" fillId="71" borderId="34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66" fillId="72" borderId="1"/>
    <xf numFmtId="0" fontId="14" fillId="0" borderId="0"/>
    <xf numFmtId="4" fontId="80" fillId="70" borderId="33" applyNumberFormat="0" applyProtection="0">
      <alignment horizontal="right" vertical="center"/>
    </xf>
    <xf numFmtId="4" fontId="80" fillId="70" borderId="33" applyNumberFormat="0" applyProtection="0">
      <alignment horizontal="right" vertical="center"/>
    </xf>
    <xf numFmtId="4" fontId="80" fillId="70" borderId="33" applyNumberFormat="0" applyProtection="0">
      <alignment horizontal="right" vertical="center"/>
    </xf>
    <xf numFmtId="4" fontId="81" fillId="12" borderId="22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80" fillId="70" borderId="33" applyNumberFormat="0" applyProtection="0">
      <alignment horizontal="right" vertical="center"/>
    </xf>
    <xf numFmtId="0" fontId="14" fillId="0" borderId="0"/>
    <xf numFmtId="0" fontId="82" fillId="0" borderId="0" applyNumberFormat="0" applyFill="0" applyBorder="0" applyAlignment="0" applyProtection="0"/>
    <xf numFmtId="3" fontId="48" fillId="0" borderId="0">
      <protection locked="0"/>
    </xf>
    <xf numFmtId="167" fontId="48" fillId="0" borderId="0">
      <protection locked="0"/>
    </xf>
    <xf numFmtId="0" fontId="83" fillId="0" borderId="0"/>
    <xf numFmtId="0" fontId="8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9" fillId="0" borderId="38" applyNumberFormat="0" applyFill="0" applyAlignment="0" applyProtection="0"/>
    <xf numFmtId="0" fontId="49" fillId="0" borderId="38" applyNumberFormat="0" applyFill="0" applyAlignment="0" applyProtection="0"/>
    <xf numFmtId="169" fontId="50" fillId="2" borderId="0" applyBorder="0" applyProtection="0"/>
    <xf numFmtId="171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169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/>
    <xf numFmtId="0" fontId="83" fillId="0" borderId="0"/>
    <xf numFmtId="0" fontId="39" fillId="73" borderId="0" applyNumberFormat="0" applyBorder="0" applyAlignment="0" applyProtection="0"/>
    <xf numFmtId="0" fontId="39" fillId="66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0" applyNumberFormat="0" applyBorder="0" applyAlignment="0" applyProtection="0"/>
    <xf numFmtId="0" fontId="37" fillId="19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67" borderId="0" applyNumberFormat="0" applyBorder="0" applyAlignment="0" applyProtection="0"/>
    <xf numFmtId="0" fontId="39" fillId="22" borderId="0" applyNumberFormat="0" applyBorder="0" applyAlignment="0" applyProtection="0"/>
    <xf numFmtId="0" fontId="39" fillId="8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8" fillId="20" borderId="21" applyNumberFormat="0" applyAlignment="0" applyProtection="0"/>
    <xf numFmtId="0" fontId="99" fillId="0" borderId="0" applyNumberFormat="0" applyFill="0" applyBorder="0" applyAlignment="0" applyProtection="0"/>
    <xf numFmtId="0" fontId="94" fillId="16" borderId="21" applyNumberFormat="0" applyAlignment="0" applyProtection="0"/>
    <xf numFmtId="0" fontId="97" fillId="20" borderId="32" applyNumberFormat="0" applyAlignment="0" applyProtection="0"/>
    <xf numFmtId="0" fontId="98" fillId="0" borderId="41" applyNumberFormat="0" applyFill="0" applyAlignment="0" applyProtection="0"/>
    <xf numFmtId="0" fontId="90" fillId="11" borderId="0" applyNumberFormat="0" applyBorder="0" applyAlignment="0" applyProtection="0"/>
    <xf numFmtId="0" fontId="96" fillId="62" borderId="0" applyNumberFormat="0" applyBorder="0" applyAlignment="0" applyProtection="0"/>
    <xf numFmtId="0" fontId="71" fillId="0" borderId="0"/>
    <xf numFmtId="0" fontId="2" fillId="0" borderId="0"/>
    <xf numFmtId="0" fontId="101" fillId="0" borderId="0"/>
    <xf numFmtId="0" fontId="101" fillId="0" borderId="0"/>
    <xf numFmtId="0" fontId="84" fillId="0" borderId="0" applyNumberFormat="0" applyFill="0" applyBorder="0" applyAlignment="0" applyProtection="0"/>
    <xf numFmtId="0" fontId="102" fillId="0" borderId="0"/>
    <xf numFmtId="0" fontId="14" fillId="0" borderId="0"/>
    <xf numFmtId="0" fontId="14" fillId="0" borderId="0"/>
    <xf numFmtId="0" fontId="52" fillId="0" borderId="0" applyNumberFormat="0" applyFill="0" applyBorder="0" applyAlignment="0" applyProtection="0"/>
    <xf numFmtId="0" fontId="89" fillId="74" borderId="23" applyNumberFormat="0" applyAlignment="0" applyProtection="0"/>
    <xf numFmtId="0" fontId="71" fillId="10" borderId="31" applyNumberFormat="0" applyFont="0" applyAlignment="0" applyProtection="0"/>
    <xf numFmtId="0" fontId="95" fillId="0" borderId="42" applyNumberFormat="0" applyFill="0" applyAlignment="0" applyProtection="0"/>
    <xf numFmtId="4" fontId="68" fillId="64" borderId="33" applyNumberFormat="0" applyProtection="0">
      <alignment vertical="center"/>
    </xf>
    <xf numFmtId="4" fontId="65" fillId="64" borderId="33" applyNumberFormat="0" applyProtection="0">
      <alignment horizontal="left" vertical="center" indent="1"/>
    </xf>
    <xf numFmtId="0" fontId="65" fillId="64" borderId="33" applyNumberFormat="0" applyProtection="0">
      <alignment horizontal="left" vertical="top" indent="1"/>
    </xf>
    <xf numFmtId="4" fontId="100" fillId="0" borderId="1" applyNumberFormat="0" applyProtection="0">
      <alignment horizontal="left" vertical="center" indent="1"/>
    </xf>
    <xf numFmtId="4" fontId="73" fillId="75" borderId="0" applyNumberFormat="0" applyProtection="0">
      <alignment horizontal="left" vertical="center" indent="1"/>
    </xf>
    <xf numFmtId="4" fontId="63" fillId="76" borderId="0" applyNumberFormat="0" applyProtection="0">
      <alignment horizontal="left" vertical="center" indent="1"/>
    </xf>
    <xf numFmtId="0" fontId="14" fillId="75" borderId="33" applyNumberFormat="0" applyProtection="0">
      <alignment horizontal="left" vertical="top" indent="1"/>
    </xf>
    <xf numFmtId="0" fontId="14" fillId="76" borderId="33" applyNumberFormat="0" applyProtection="0">
      <alignment horizontal="left" vertical="top" indent="1"/>
    </xf>
    <xf numFmtId="0" fontId="14" fillId="77" borderId="33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7" fillId="0" borderId="1" applyNumberFormat="0" applyProtection="0">
      <alignment horizontal="left" vertical="center" indent="1"/>
    </xf>
    <xf numFmtId="0" fontId="14" fillId="78" borderId="33" applyNumberFormat="0" applyProtection="0">
      <alignment horizontal="left" vertical="top" indent="1"/>
    </xf>
    <xf numFmtId="0" fontId="14" fillId="63" borderId="1" applyNumberFormat="0">
      <protection locked="0"/>
    </xf>
    <xf numFmtId="4" fontId="36" fillId="60" borderId="33" applyNumberFormat="0" applyProtection="0">
      <alignment vertical="center"/>
    </xf>
    <xf numFmtId="4" fontId="76" fillId="60" borderId="33" applyNumberFormat="0" applyProtection="0">
      <alignment vertical="center"/>
    </xf>
    <xf numFmtId="4" fontId="36" fillId="60" borderId="33" applyNumberFormat="0" applyProtection="0">
      <alignment horizontal="left" vertical="center" indent="1"/>
    </xf>
    <xf numFmtId="0" fontId="36" fillId="60" borderId="33" applyNumberFormat="0" applyProtection="0">
      <alignment horizontal="left" vertical="top" indent="1"/>
    </xf>
    <xf numFmtId="4" fontId="77" fillId="0" borderId="0" applyNumberFormat="0" applyProtection="0">
      <alignment horizontal="right" wrapText="1" shrinkToFit="1"/>
    </xf>
    <xf numFmtId="4" fontId="77" fillId="0" borderId="1" applyNumberFormat="0" applyProtection="0">
      <alignment horizontal="right" vertical="center"/>
    </xf>
    <xf numFmtId="4" fontId="77" fillId="0" borderId="0" applyNumberFormat="0" applyProtection="0">
      <alignment horizontal="left" wrapText="1" indent="1" shrinkToFit="1"/>
    </xf>
    <xf numFmtId="0" fontId="36" fillId="76" borderId="33" applyNumberFormat="0" applyProtection="0">
      <alignment horizontal="left" vertical="top" indent="1"/>
    </xf>
    <xf numFmtId="0" fontId="87" fillId="9" borderId="0" applyNumberFormat="0" applyBorder="0" applyAlignment="0" applyProtection="0"/>
    <xf numFmtId="0" fontId="91" fillId="0" borderId="39" applyNumberFormat="0" applyFill="0" applyAlignment="0" applyProtection="0"/>
    <xf numFmtId="0" fontId="92" fillId="0" borderId="25" applyNumberFormat="0" applyFill="0" applyAlignment="0" applyProtection="0"/>
    <xf numFmtId="0" fontId="93" fillId="0" borderId="40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40" applyNumberFormat="0" applyFill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56" fillId="0" borderId="27" applyNumberFormat="0" applyFill="0" applyAlignment="0" applyProtection="0"/>
    <xf numFmtId="4" fontId="65" fillId="0" borderId="0" applyNumberFormat="0" applyProtection="0">
      <alignment horizontal="left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4" fontId="36" fillId="6" borderId="33" applyNumberFormat="0" applyProtection="0">
      <alignment horizontal="left" vertical="center" indent="1"/>
    </xf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34" fillId="0" borderId="0"/>
    <xf numFmtId="0" fontId="14" fillId="0" borderId="0"/>
    <xf numFmtId="172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102" fillId="0" borderId="0"/>
    <xf numFmtId="0" fontId="41" fillId="32" borderId="0" applyNumberFormat="0" applyBorder="0" applyAlignment="0" applyProtection="0"/>
    <xf numFmtId="0" fontId="41" fillId="38" borderId="0" applyNumberFormat="0" applyBorder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44" fillId="52" borderId="86" applyNumberFormat="0" applyAlignment="0" applyProtection="0"/>
    <xf numFmtId="0" fontId="41" fillId="50" borderId="0" applyNumberFormat="0" applyBorder="0" applyAlignment="0" applyProtection="0"/>
    <xf numFmtId="0" fontId="41" fillId="46" borderId="0" applyNumberFormat="0" applyBorder="0" applyAlignment="0" applyProtection="0"/>
    <xf numFmtId="0" fontId="59" fillId="48" borderId="86" applyNumberFormat="0" applyAlignment="0" applyProtection="0"/>
    <xf numFmtId="0" fontId="14" fillId="47" borderId="87" applyNumberFormat="0" applyFont="0" applyAlignment="0" applyProtection="0"/>
    <xf numFmtId="0" fontId="64" fillId="52" borderId="88" applyNumberFormat="0" applyAlignment="0" applyProtection="0"/>
    <xf numFmtId="4" fontId="100" fillId="0" borderId="0" applyNumberFormat="0" applyProtection="0"/>
    <xf numFmtId="4" fontId="68" fillId="64" borderId="89" applyNumberFormat="0" applyProtection="0">
      <alignment vertical="center"/>
    </xf>
    <xf numFmtId="4" fontId="100" fillId="0" borderId="0" applyNumberFormat="0" applyProtection="0">
      <alignment horizontal="left" wrapText="1" indent="1" shrinkToFit="1"/>
    </xf>
    <xf numFmtId="0" fontId="65" fillId="64" borderId="89" applyNumberFormat="0" applyProtection="0">
      <alignment horizontal="left" vertical="top" indent="1"/>
    </xf>
    <xf numFmtId="4" fontId="77" fillId="0" borderId="90" applyNumberFormat="0" applyProtection="0">
      <alignment horizontal="left" vertical="center" indent="1"/>
    </xf>
    <xf numFmtId="4" fontId="36" fillId="9" borderId="89" applyNumberFormat="0" applyProtection="0">
      <alignment horizontal="right" vertical="center"/>
    </xf>
    <xf numFmtId="4" fontId="36" fillId="8" borderId="89" applyNumberFormat="0" applyProtection="0">
      <alignment horizontal="right" vertical="center"/>
    </xf>
    <xf numFmtId="4" fontId="36" fillId="66" borderId="89" applyNumberFormat="0" applyProtection="0">
      <alignment horizontal="right" vertical="center"/>
    </xf>
    <xf numFmtId="4" fontId="36" fillId="21" borderId="89" applyNumberFormat="0" applyProtection="0">
      <alignment horizontal="right" vertical="center"/>
    </xf>
    <xf numFmtId="4" fontId="36" fillId="25" borderId="89" applyNumberFormat="0" applyProtection="0">
      <alignment horizontal="right" vertical="center"/>
    </xf>
    <xf numFmtId="4" fontId="36" fillId="67" borderId="89" applyNumberFormat="0" applyProtection="0">
      <alignment horizontal="right" vertical="center"/>
    </xf>
    <xf numFmtId="4" fontId="36" fillId="18" borderId="89" applyNumberFormat="0" applyProtection="0">
      <alignment horizontal="right" vertical="center"/>
    </xf>
    <xf numFmtId="4" fontId="36" fillId="68" borderId="89" applyNumberFormat="0" applyProtection="0">
      <alignment horizontal="right" vertical="center"/>
    </xf>
    <xf numFmtId="4" fontId="36" fillId="19" borderId="89" applyNumberFormat="0" applyProtection="0">
      <alignment horizontal="right" vertical="center"/>
    </xf>
    <xf numFmtId="0" fontId="41" fillId="37" borderId="0" applyNumberFormat="0" applyBorder="0" applyAlignment="0" applyProtection="0"/>
    <xf numFmtId="4" fontId="36" fillId="6" borderId="89" applyNumberFormat="0" applyProtection="0">
      <alignment horizontal="right" vertical="center"/>
    </xf>
    <xf numFmtId="0" fontId="7" fillId="0" borderId="0" applyNumberFormat="0" applyProtection="0">
      <alignment horizontal="left" wrapText="1" indent="1" shrinkToFit="1"/>
    </xf>
    <xf numFmtId="0" fontId="14" fillId="75" borderId="89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6" borderId="89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7" borderId="89" applyNumberFormat="0" applyProtection="0">
      <alignment horizontal="left" vertical="top" indent="1"/>
    </xf>
    <xf numFmtId="0" fontId="41" fillId="38" borderId="0" applyNumberFormat="0" applyBorder="0" applyAlignment="0" applyProtection="0"/>
    <xf numFmtId="0" fontId="14" fillId="78" borderId="89" applyNumberFormat="0" applyProtection="0">
      <alignment horizontal="left" vertical="top" indent="1"/>
    </xf>
    <xf numFmtId="0" fontId="14" fillId="63" borderId="90" applyNumberFormat="0">
      <protection locked="0"/>
    </xf>
    <xf numFmtId="4" fontId="36" fillId="60" borderId="89" applyNumberFormat="0" applyProtection="0">
      <alignment vertical="center"/>
    </xf>
    <xf numFmtId="4" fontId="76" fillId="60" borderId="89" applyNumberFormat="0" applyProtection="0">
      <alignment vertical="center"/>
    </xf>
    <xf numFmtId="4" fontId="36" fillId="0" borderId="90" applyNumberFormat="0" applyProtection="0">
      <alignment horizontal="left" vertical="center" indent="1"/>
    </xf>
    <xf numFmtId="0" fontId="36" fillId="60" borderId="89" applyNumberFormat="0" applyProtection="0">
      <alignment horizontal="left" vertical="top" indent="1"/>
    </xf>
    <xf numFmtId="4" fontId="76" fillId="70" borderId="89" applyNumberFormat="0" applyProtection="0">
      <alignment horizontal="right" vertical="center"/>
    </xf>
    <xf numFmtId="0" fontId="36" fillId="76" borderId="89" applyNumberFormat="0" applyProtection="0">
      <alignment horizontal="left" vertical="top" indent="1"/>
    </xf>
    <xf numFmtId="4" fontId="80" fillId="70" borderId="89" applyNumberFormat="0" applyProtection="0">
      <alignment horizontal="right" vertical="center"/>
    </xf>
    <xf numFmtId="0" fontId="41" fillId="32" borderId="0" applyNumberFormat="0" applyBorder="0" applyAlignment="0" applyProtection="0"/>
    <xf numFmtId="0" fontId="49" fillId="0" borderId="91" applyNumberFormat="0" applyFill="0" applyAlignment="0" applyProtection="0"/>
    <xf numFmtId="0" fontId="41" fillId="44" borderId="0" applyNumberFormat="0" applyBorder="0" applyAlignment="0" applyProtection="0"/>
    <xf numFmtId="0" fontId="14" fillId="47" borderId="87" applyNumberFormat="0" applyFont="0" applyAlignment="0" applyProtection="0"/>
    <xf numFmtId="0" fontId="14" fillId="75" borderId="89" applyNumberFormat="0" applyProtection="0">
      <alignment horizontal="left" vertical="top" indent="1"/>
    </xf>
    <xf numFmtId="0" fontId="14" fillId="76" borderId="89" applyNumberFormat="0" applyProtection="0">
      <alignment horizontal="left" vertical="top" indent="1"/>
    </xf>
    <xf numFmtId="0" fontId="14" fillId="77" borderId="89" applyNumberFormat="0" applyProtection="0">
      <alignment horizontal="left" vertical="top" indent="1"/>
    </xf>
    <xf numFmtId="0" fontId="14" fillId="78" borderId="89" applyNumberFormat="0" applyProtection="0">
      <alignment horizontal="left" vertical="top" indent="1"/>
    </xf>
    <xf numFmtId="0" fontId="14" fillId="63" borderId="90" applyNumberFormat="0">
      <protection locked="0"/>
    </xf>
    <xf numFmtId="0" fontId="1" fillId="0" borderId="0"/>
  </cellStyleXfs>
  <cellXfs count="448">
    <xf numFmtId="0" fontId="0" fillId="0" borderId="0" xfId="0"/>
    <xf numFmtId="0" fontId="12" fillId="0" borderId="0" xfId="0" applyFont="1"/>
    <xf numFmtId="0" fontId="0" fillId="0" borderId="0" xfId="0" applyFill="1"/>
    <xf numFmtId="0" fontId="17" fillId="0" borderId="0" xfId="0" applyFont="1"/>
    <xf numFmtId="0" fontId="17" fillId="0" borderId="2" xfId="0" applyFont="1" applyBorder="1"/>
    <xf numFmtId="0" fontId="17" fillId="0" borderId="9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4" fontId="17" fillId="0" borderId="9" xfId="0" applyNumberFormat="1" applyFont="1" applyBorder="1" applyAlignment="1">
      <alignment horizontal="left"/>
    </xf>
    <xf numFmtId="0" fontId="17" fillId="0" borderId="4" xfId="0" applyFont="1" applyBorder="1"/>
    <xf numFmtId="0" fontId="0" fillId="0" borderId="0" xfId="0" applyBorder="1"/>
    <xf numFmtId="0" fontId="17" fillId="0" borderId="9" xfId="0" applyFont="1" applyFill="1" applyBorder="1" applyAlignment="1">
      <alignment horizontal="left"/>
    </xf>
    <xf numFmtId="0" fontId="28" fillId="0" borderId="0" xfId="0" applyFont="1"/>
    <xf numFmtId="3" fontId="28" fillId="0" borderId="0" xfId="0" applyNumberFormat="1" applyFont="1"/>
    <xf numFmtId="0" fontId="0" fillId="5" borderId="0" xfId="0" applyFill="1" applyBorder="1"/>
    <xf numFmtId="3" fontId="0" fillId="0" borderId="0" xfId="0" applyNumberFormat="1" applyBorder="1"/>
    <xf numFmtId="3" fontId="17" fillId="5" borderId="9" xfId="0" applyNumberFormat="1" applyFont="1" applyFill="1" applyBorder="1"/>
    <xf numFmtId="0" fontId="12" fillId="5" borderId="0" xfId="0" applyFont="1" applyFill="1"/>
    <xf numFmtId="0" fontId="11" fillId="5" borderId="0" xfId="0" applyFont="1" applyFill="1"/>
    <xf numFmtId="0" fontId="17" fillId="5" borderId="0" xfId="0" applyFont="1" applyFill="1"/>
    <xf numFmtId="0" fontId="0" fillId="5" borderId="0" xfId="0" applyFill="1"/>
    <xf numFmtId="165" fontId="19" fillId="0" borderId="9" xfId="0" applyNumberFormat="1" applyFont="1" applyBorder="1" applyAlignment="1">
      <alignment vertical="center"/>
    </xf>
    <xf numFmtId="166" fontId="17" fillId="5" borderId="3" xfId="0" applyNumberFormat="1" applyFont="1" applyFill="1" applyBorder="1"/>
    <xf numFmtId="165" fontId="19" fillId="0" borderId="15" xfId="0" applyNumberFormat="1" applyFont="1" applyBorder="1" applyAlignment="1">
      <alignment vertical="center"/>
    </xf>
    <xf numFmtId="0" fontId="7" fillId="5" borderId="0" xfId="0" applyFont="1" applyFill="1"/>
    <xf numFmtId="3" fontId="12" fillId="5" borderId="0" xfId="0" applyNumberFormat="1" applyFont="1" applyFill="1"/>
    <xf numFmtId="0" fontId="12" fillId="5" borderId="2" xfId="0" applyFont="1" applyFill="1" applyBorder="1"/>
    <xf numFmtId="0" fontId="12" fillId="5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0" fontId="3" fillId="5" borderId="0" xfId="0" applyFont="1" applyFill="1"/>
    <xf numFmtId="0" fontId="3" fillId="5" borderId="0" xfId="0" applyFont="1" applyFill="1" applyBorder="1"/>
    <xf numFmtId="3" fontId="3" fillId="5" borderId="7" xfId="0" applyNumberFormat="1" applyFont="1" applyFill="1" applyBorder="1"/>
    <xf numFmtId="3" fontId="25" fillId="5" borderId="0" xfId="0" applyNumberFormat="1" applyFont="1" applyFill="1" applyBorder="1"/>
    <xf numFmtId="3" fontId="4" fillId="5" borderId="16" xfId="0" applyNumberFormat="1" applyFont="1" applyFill="1" applyBorder="1"/>
    <xf numFmtId="3" fontId="4" fillId="5" borderId="17" xfId="0" applyNumberFormat="1" applyFont="1" applyFill="1" applyBorder="1"/>
    <xf numFmtId="0" fontId="12" fillId="5" borderId="9" xfId="0" applyFont="1" applyFill="1" applyBorder="1" applyAlignment="1">
      <alignment horizontal="left"/>
    </xf>
    <xf numFmtId="0" fontId="12" fillId="5" borderId="4" xfId="0" applyFont="1" applyFill="1" applyBorder="1"/>
    <xf numFmtId="0" fontId="12" fillId="5" borderId="15" xfId="0" applyFont="1" applyFill="1" applyBorder="1" applyAlignment="1">
      <alignment horizontal="left"/>
    </xf>
    <xf numFmtId="3" fontId="11" fillId="0" borderId="0" xfId="5" applyNumberFormat="1" applyFont="1" applyBorder="1"/>
    <xf numFmtId="3" fontId="11" fillId="0" borderId="0" xfId="5" applyNumberFormat="1" applyFont="1" applyFill="1" applyBorder="1"/>
    <xf numFmtId="3" fontId="17" fillId="5" borderId="3" xfId="0" applyNumberFormat="1" applyFont="1" applyFill="1" applyBorder="1"/>
    <xf numFmtId="41" fontId="0" fillId="0" borderId="0" xfId="0" applyNumberFormat="1" applyBorder="1"/>
    <xf numFmtId="3" fontId="17" fillId="0" borderId="0" xfId="4" applyNumberFormat="1" applyFont="1" applyBorder="1"/>
    <xf numFmtId="3" fontId="8" fillId="5" borderId="43" xfId="0" applyNumberFormat="1" applyFont="1" applyFill="1" applyBorder="1"/>
    <xf numFmtId="0" fontId="12" fillId="5" borderId="43" xfId="0" applyFont="1" applyFill="1" applyBorder="1"/>
    <xf numFmtId="0" fontId="9" fillId="0" borderId="43" xfId="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5" borderId="49" xfId="0" applyFont="1" applyFill="1" applyBorder="1"/>
    <xf numFmtId="3" fontId="4" fillId="5" borderId="43" xfId="0" applyNumberFormat="1" applyFont="1" applyFill="1" applyBorder="1"/>
    <xf numFmtId="3" fontId="4" fillId="5" borderId="43" xfId="0" applyNumberFormat="1" applyFont="1" applyFill="1" applyBorder="1" applyAlignment="1">
      <alignment horizontal="center" wrapText="1"/>
    </xf>
    <xf numFmtId="3" fontId="8" fillId="5" borderId="43" xfId="0" applyNumberFormat="1" applyFont="1" applyFill="1" applyBorder="1" applyAlignment="1">
      <alignment horizontal="right"/>
    </xf>
    <xf numFmtId="0" fontId="8" fillId="5" borderId="43" xfId="0" applyFont="1" applyFill="1" applyBorder="1" applyAlignment="1">
      <alignment horizontal="right"/>
    </xf>
    <xf numFmtId="0" fontId="6" fillId="5" borderId="43" xfId="0" applyFont="1" applyFill="1" applyBorder="1" applyAlignment="1">
      <alignment horizontal="right"/>
    </xf>
    <xf numFmtId="3" fontId="6" fillId="5" borderId="43" xfId="0" applyNumberFormat="1" applyFont="1" applyFill="1" applyBorder="1"/>
    <xf numFmtId="2" fontId="18" fillId="4" borderId="43" xfId="0" applyNumberFormat="1" applyFont="1" applyFill="1" applyBorder="1" applyAlignment="1">
      <alignment horizontal="center" vertical="center" wrapText="1"/>
    </xf>
    <xf numFmtId="2" fontId="18" fillId="5" borderId="43" xfId="0" applyNumberFormat="1" applyFont="1" applyFill="1" applyBorder="1" applyAlignment="1">
      <alignment horizontal="center" vertical="center" wrapText="1"/>
    </xf>
    <xf numFmtId="2" fontId="18" fillId="0" borderId="50" xfId="0" applyNumberFormat="1" applyFont="1" applyFill="1" applyBorder="1" applyAlignment="1">
      <alignment horizontal="center" vertical="center" wrapText="1"/>
    </xf>
    <xf numFmtId="2" fontId="18" fillId="0" borderId="50" xfId="0" applyNumberFormat="1" applyFont="1" applyFill="1" applyBorder="1" applyAlignment="1">
      <alignment horizontal="right" vertical="center" wrapText="1"/>
    </xf>
    <xf numFmtId="166" fontId="11" fillId="5" borderId="50" xfId="0" applyNumberFormat="1" applyFont="1" applyFill="1" applyBorder="1"/>
    <xf numFmtId="0" fontId="12" fillId="3" borderId="43" xfId="0" applyFont="1" applyFill="1" applyBorder="1"/>
    <xf numFmtId="3" fontId="9" fillId="3" borderId="43" xfId="0" applyNumberFormat="1" applyFont="1" applyFill="1" applyBorder="1" applyAlignment="1">
      <alignment horizontal="center" wrapText="1"/>
    </xf>
    <xf numFmtId="3" fontId="11" fillId="5" borderId="43" xfId="0" applyNumberFormat="1" applyFont="1" applyFill="1" applyBorder="1"/>
    <xf numFmtId="2" fontId="17" fillId="5" borderId="0" xfId="0" applyNumberFormat="1" applyFont="1" applyFill="1"/>
    <xf numFmtId="3" fontId="11" fillId="5" borderId="0" xfId="5" applyNumberFormat="1" applyFont="1" applyFill="1" applyBorder="1"/>
    <xf numFmtId="2" fontId="12" fillId="5" borderId="0" xfId="0" applyNumberFormat="1" applyFont="1" applyFill="1"/>
    <xf numFmtId="3" fontId="17" fillId="5" borderId="0" xfId="4" applyNumberFormat="1" applyFont="1" applyFill="1" applyBorder="1"/>
    <xf numFmtId="3" fontId="16" fillId="5" borderId="0" xfId="0" applyNumberFormat="1" applyFont="1" applyFill="1" applyBorder="1" applyAlignment="1">
      <alignment horizontal="center" wrapText="1"/>
    </xf>
    <xf numFmtId="0" fontId="17" fillId="5" borderId="9" xfId="0" applyFont="1" applyFill="1" applyBorder="1" applyAlignment="1">
      <alignment horizontal="left"/>
    </xf>
    <xf numFmtId="4" fontId="17" fillId="5" borderId="9" xfId="0" applyNumberFormat="1" applyFont="1" applyFill="1" applyBorder="1" applyAlignment="1">
      <alignment horizontal="left"/>
    </xf>
    <xf numFmtId="4" fontId="12" fillId="0" borderId="0" xfId="0" applyNumberFormat="1" applyFont="1" applyBorder="1"/>
    <xf numFmtId="4" fontId="12" fillId="0" borderId="0" xfId="0" applyNumberFormat="1" applyFont="1"/>
    <xf numFmtId="0" fontId="12" fillId="0" borderId="43" xfId="0" applyFont="1" applyBorder="1" applyAlignment="1">
      <alignment wrapText="1"/>
    </xf>
    <xf numFmtId="0" fontId="26" fillId="0" borderId="43" xfId="472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0" xfId="0" applyFont="1" applyBorder="1" applyAlignment="1">
      <alignment horizontal="center"/>
    </xf>
    <xf numFmtId="4" fontId="106" fillId="0" borderId="0" xfId="0" applyNumberFormat="1" applyFont="1"/>
    <xf numFmtId="165" fontId="0" fillId="0" borderId="0" xfId="0" applyNumberFormat="1"/>
    <xf numFmtId="0" fontId="17" fillId="0" borderId="11" xfId="0" applyFont="1" applyBorder="1" applyAlignment="1">
      <alignment horizontal="left"/>
    </xf>
    <xf numFmtId="165" fontId="19" fillId="0" borderId="11" xfId="0" applyNumberFormat="1" applyFont="1" applyBorder="1" applyAlignment="1">
      <alignment vertical="center"/>
    </xf>
    <xf numFmtId="166" fontId="17" fillId="5" borderId="5" xfId="0" applyNumberFormat="1" applyFont="1" applyFill="1" applyBorder="1"/>
    <xf numFmtId="0" fontId="29" fillId="0" borderId="0" xfId="0" applyFont="1"/>
    <xf numFmtId="0" fontId="31" fillId="5" borderId="43" xfId="0" applyNumberFormat="1" applyFont="1" applyFill="1" applyBorder="1" applyAlignment="1">
      <alignment horizontal="center" wrapText="1"/>
    </xf>
    <xf numFmtId="0" fontId="20" fillId="0" borderId="43" xfId="0" applyFont="1" applyBorder="1" applyAlignment="1">
      <alignment horizontal="center"/>
    </xf>
    <xf numFmtId="0" fontId="4" fillId="5" borderId="45" xfId="0" applyNumberFormat="1" applyFont="1" applyFill="1" applyBorder="1" applyAlignment="1">
      <alignment horizontal="center" wrapText="1"/>
    </xf>
    <xf numFmtId="3" fontId="0" fillId="0" borderId="0" xfId="0" applyNumberFormat="1"/>
    <xf numFmtId="0" fontId="0" fillId="4" borderId="0" xfId="0" applyFill="1"/>
    <xf numFmtId="3" fontId="4" fillId="4" borderId="50" xfId="0" applyNumberFormat="1" applyFont="1" applyFill="1" applyBorder="1" applyAlignment="1">
      <alignment wrapText="1"/>
    </xf>
    <xf numFmtId="3" fontId="23" fillId="4" borderId="50" xfId="0" applyNumberFormat="1" applyFont="1" applyFill="1" applyBorder="1" applyAlignment="1">
      <alignment wrapText="1"/>
    </xf>
    <xf numFmtId="0" fontId="4" fillId="4" borderId="50" xfId="0" applyNumberFormat="1" applyFont="1" applyFill="1" applyBorder="1" applyAlignment="1">
      <alignment wrapText="1"/>
    </xf>
    <xf numFmtId="0" fontId="110" fillId="0" borderId="50" xfId="0" applyFont="1" applyBorder="1" applyAlignment="1">
      <alignment horizontal="center"/>
    </xf>
    <xf numFmtId="0" fontId="112" fillId="0" borderId="50" xfId="0" applyFont="1" applyBorder="1" applyAlignment="1">
      <alignment horizontal="center"/>
    </xf>
    <xf numFmtId="0" fontId="7" fillId="5" borderId="0" xfId="0" applyFont="1" applyFill="1" applyBorder="1"/>
    <xf numFmtId="0" fontId="32" fillId="5" borderId="0" xfId="0" applyFont="1" applyFill="1" applyBorder="1" applyAlignment="1">
      <alignment horizontal="right"/>
    </xf>
    <xf numFmtId="0" fontId="4" fillId="3" borderId="50" xfId="0" applyNumberFormat="1" applyFont="1" applyFill="1" applyBorder="1" applyAlignment="1">
      <alignment horizontal="center" wrapText="1"/>
    </xf>
    <xf numFmtId="0" fontId="0" fillId="3" borderId="55" xfId="0" applyFill="1" applyBorder="1"/>
    <xf numFmtId="3" fontId="4" fillId="3" borderId="55" xfId="0" applyNumberFormat="1" applyFont="1" applyFill="1" applyBorder="1"/>
    <xf numFmtId="3" fontId="8" fillId="3" borderId="55" xfId="0" applyNumberFormat="1" applyFont="1" applyFill="1" applyBorder="1"/>
    <xf numFmtId="3" fontId="6" fillId="3" borderId="54" xfId="0" applyNumberFormat="1" applyFont="1" applyFill="1" applyBorder="1"/>
    <xf numFmtId="3" fontId="3" fillId="5" borderId="0" xfId="0" applyNumberFormat="1" applyFont="1" applyFill="1" applyBorder="1"/>
    <xf numFmtId="3" fontId="4" fillId="5" borderId="63" xfId="0" applyNumberFormat="1" applyFont="1" applyFill="1" applyBorder="1"/>
    <xf numFmtId="3" fontId="12" fillId="5" borderId="0" xfId="0" applyNumberFormat="1" applyFont="1" applyFill="1" applyBorder="1"/>
    <xf numFmtId="0" fontId="4" fillId="5" borderId="43" xfId="0" applyNumberFormat="1" applyFont="1" applyFill="1" applyBorder="1" applyAlignment="1">
      <alignment horizontal="center" wrapText="1"/>
    </xf>
    <xf numFmtId="0" fontId="4" fillId="5" borderId="47" xfId="0" applyNumberFormat="1" applyFont="1" applyFill="1" applyBorder="1" applyAlignment="1">
      <alignment horizontal="center" wrapText="1"/>
    </xf>
    <xf numFmtId="0" fontId="4" fillId="81" borderId="65" xfId="0" applyNumberFormat="1" applyFont="1" applyFill="1" applyBorder="1" applyAlignment="1">
      <alignment horizontal="center" wrapText="1"/>
    </xf>
    <xf numFmtId="0" fontId="0" fillId="81" borderId="61" xfId="0" applyFill="1" applyBorder="1"/>
    <xf numFmtId="0" fontId="12" fillId="0" borderId="0" xfId="0" applyFont="1" applyFill="1"/>
    <xf numFmtId="41" fontId="17" fillId="0" borderId="0" xfId="0" applyNumberFormat="1" applyFont="1" applyFill="1" applyBorder="1"/>
    <xf numFmtId="0" fontId="116" fillId="0" borderId="0" xfId="0" applyFont="1"/>
    <xf numFmtId="3" fontId="110" fillId="5" borderId="11" xfId="0" applyNumberFormat="1" applyFont="1" applyFill="1" applyBorder="1"/>
    <xf numFmtId="3" fontId="110" fillId="5" borderId="9" xfId="0" applyNumberFormat="1" applyFont="1" applyFill="1" applyBorder="1"/>
    <xf numFmtId="3" fontId="7" fillId="5" borderId="0" xfId="0" applyNumberFormat="1" applyFont="1" applyFill="1" applyBorder="1"/>
    <xf numFmtId="3" fontId="13" fillId="5" borderId="0" xfId="0" applyNumberFormat="1" applyFont="1" applyFill="1" applyBorder="1"/>
    <xf numFmtId="0" fontId="4" fillId="5" borderId="54" xfId="0" applyFont="1" applyFill="1" applyBorder="1" applyAlignment="1">
      <alignment horizontal="center" wrapText="1"/>
    </xf>
    <xf numFmtId="49" fontId="4" fillId="5" borderId="54" xfId="0" applyNumberFormat="1" applyFont="1" applyFill="1" applyBorder="1" applyAlignment="1">
      <alignment horizontal="center" wrapText="1"/>
    </xf>
    <xf numFmtId="0" fontId="4" fillId="80" borderId="63" xfId="0" applyNumberFormat="1" applyFont="1" applyFill="1" applyBorder="1" applyAlignment="1">
      <alignment horizontal="center" wrapText="1"/>
    </xf>
    <xf numFmtId="3" fontId="7" fillId="5" borderId="2" xfId="0" applyNumberFormat="1" applyFont="1" applyFill="1" applyBorder="1"/>
    <xf numFmtId="3" fontId="7" fillId="5" borderId="4" xfId="0" applyNumberFormat="1" applyFont="1" applyFill="1" applyBorder="1"/>
    <xf numFmtId="3" fontId="110" fillId="5" borderId="15" xfId="0" applyNumberFormat="1" applyFont="1" applyFill="1" applyBorder="1"/>
    <xf numFmtId="0" fontId="7" fillId="0" borderId="60" xfId="0" applyFont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" fontId="26" fillId="0" borderId="0" xfId="0" applyNumberFormat="1" applyFont="1" applyBorder="1" applyAlignment="1">
      <alignment vertical="center"/>
    </xf>
    <xf numFmtId="173" fontId="110" fillId="0" borderId="3" xfId="0" applyNumberFormat="1" applyFont="1" applyBorder="1"/>
    <xf numFmtId="173" fontId="110" fillId="0" borderId="5" xfId="0" applyNumberFormat="1" applyFont="1" applyBorder="1"/>
    <xf numFmtId="173" fontId="110" fillId="0" borderId="64" xfId="0" applyNumberFormat="1" applyFont="1" applyBorder="1"/>
    <xf numFmtId="173" fontId="112" fillId="0" borderId="43" xfId="0" applyNumberFormat="1" applyFont="1" applyBorder="1"/>
    <xf numFmtId="164" fontId="118" fillId="0" borderId="0" xfId="966" applyFont="1" applyBorder="1"/>
    <xf numFmtId="0" fontId="12" fillId="0" borderId="68" xfId="0" applyFont="1" applyBorder="1"/>
    <xf numFmtId="0" fontId="120" fillId="0" borderId="43" xfId="472" applyFont="1" applyBorder="1" applyAlignment="1">
      <alignment horizontal="center" vertical="center" wrapText="1"/>
    </xf>
    <xf numFmtId="43" fontId="12" fillId="0" borderId="0" xfId="0" applyNumberFormat="1" applyFont="1"/>
    <xf numFmtId="0" fontId="12" fillId="0" borderId="76" xfId="0" applyFont="1" applyBorder="1"/>
    <xf numFmtId="43" fontId="9" fillId="0" borderId="6" xfId="0" applyNumberFormat="1" applyFont="1" applyBorder="1"/>
    <xf numFmtId="0" fontId="12" fillId="0" borderId="77" xfId="0" applyFont="1" applyBorder="1"/>
    <xf numFmtId="43" fontId="9" fillId="0" borderId="43" xfId="0" applyNumberFormat="1" applyFont="1" applyBorder="1"/>
    <xf numFmtId="0" fontId="108" fillId="0" borderId="0" xfId="0" applyFont="1"/>
    <xf numFmtId="0" fontId="9" fillId="0" borderId="43" xfId="0" applyFont="1" applyBorder="1" applyAlignment="1">
      <alignment wrapText="1"/>
    </xf>
    <xf numFmtId="0" fontId="14" fillId="0" borderId="0" xfId="0" applyFont="1"/>
    <xf numFmtId="0" fontId="12" fillId="0" borderId="58" xfId="0" applyFont="1" applyBorder="1"/>
    <xf numFmtId="43" fontId="12" fillId="0" borderId="9" xfId="0" applyNumberFormat="1" applyFont="1" applyBorder="1"/>
    <xf numFmtId="0" fontId="12" fillId="0" borderId="4" xfId="0" applyFont="1" applyBorder="1"/>
    <xf numFmtId="3" fontId="11" fillId="3" borderId="43" xfId="0" applyNumberFormat="1" applyFont="1" applyFill="1" applyBorder="1"/>
    <xf numFmtId="3" fontId="122" fillId="0" borderId="0" xfId="4" applyNumberFormat="1" applyFont="1" applyBorder="1"/>
    <xf numFmtId="165" fontId="0" fillId="5" borderId="0" xfId="0" applyNumberFormat="1" applyFill="1"/>
    <xf numFmtId="0" fontId="0" fillId="5" borderId="0" xfId="0" applyFill="1" applyBorder="1" applyAlignment="1"/>
    <xf numFmtId="0" fontId="116" fillId="5" borderId="0" xfId="0" applyFont="1" applyFill="1"/>
    <xf numFmtId="0" fontId="11" fillId="5" borderId="0" xfId="0" applyFont="1" applyFill="1" applyBorder="1" applyAlignment="1">
      <alignment horizontal="center"/>
    </xf>
    <xf numFmtId="0" fontId="103" fillId="5" borderId="0" xfId="0" applyFont="1" applyFill="1" applyBorder="1" applyAlignment="1">
      <alignment horizontal="center" wrapText="1"/>
    </xf>
    <xf numFmtId="165" fontId="11" fillId="5" borderId="0" xfId="0" applyNumberFormat="1" applyFont="1" applyFill="1" applyBorder="1"/>
    <xf numFmtId="43" fontId="9" fillId="5" borderId="0" xfId="0" applyNumberFormat="1" applyFont="1" applyFill="1" applyBorder="1"/>
    <xf numFmtId="0" fontId="21" fillId="5" borderId="0" xfId="0" applyFont="1" applyFill="1" applyAlignment="1">
      <alignment wrapText="1"/>
    </xf>
    <xf numFmtId="3" fontId="14" fillId="0" borderId="0" xfId="0" applyNumberFormat="1" applyFont="1"/>
    <xf numFmtId="0" fontId="9" fillId="82" borderId="43" xfId="0" applyFont="1" applyFill="1" applyBorder="1" applyAlignment="1">
      <alignment horizontal="center" wrapText="1"/>
    </xf>
    <xf numFmtId="164" fontId="12" fillId="0" borderId="0" xfId="0" applyNumberFormat="1" applyFont="1"/>
    <xf numFmtId="0" fontId="103" fillId="83" borderId="43" xfId="0" applyFont="1" applyFill="1" applyBorder="1" applyAlignment="1">
      <alignment horizontal="center" wrapText="1"/>
    </xf>
    <xf numFmtId="165" fontId="11" fillId="83" borderId="8" xfId="0" applyNumberFormat="1" applyFont="1" applyFill="1" applyBorder="1"/>
    <xf numFmtId="165" fontId="11" fillId="83" borderId="78" xfId="0" applyNumberFormat="1" applyFont="1" applyFill="1" applyBorder="1"/>
    <xf numFmtId="0" fontId="12" fillId="5" borderId="80" xfId="0" applyFont="1" applyFill="1" applyBorder="1" applyAlignment="1">
      <alignment horizontal="left"/>
    </xf>
    <xf numFmtId="4" fontId="12" fillId="5" borderId="12" xfId="0" applyNumberFormat="1" applyFont="1" applyFill="1" applyBorder="1" applyAlignment="1">
      <alignment horizontal="left"/>
    </xf>
    <xf numFmtId="173" fontId="110" fillId="0" borderId="0" xfId="0" applyNumberFormat="1" applyFont="1" applyBorder="1"/>
    <xf numFmtId="0" fontId="30" fillId="82" borderId="0" xfId="0" applyFont="1" applyFill="1" applyBorder="1"/>
    <xf numFmtId="0" fontId="123" fillId="82" borderId="0" xfId="0" applyFont="1" applyFill="1" applyBorder="1"/>
    <xf numFmtId="0" fontId="30" fillId="82" borderId="0" xfId="0" applyFont="1" applyFill="1" applyBorder="1" applyAlignment="1"/>
    <xf numFmtId="3" fontId="124" fillId="82" borderId="0" xfId="0" applyNumberFormat="1" applyFont="1" applyFill="1" applyBorder="1" applyAlignment="1"/>
    <xf numFmtId="3" fontId="4" fillId="5" borderId="62" xfId="0" applyNumberFormat="1" applyFont="1" applyFill="1" applyBorder="1"/>
    <xf numFmtId="3" fontId="4" fillId="5" borderId="0" xfId="0" applyNumberFormat="1" applyFont="1" applyFill="1" applyBorder="1"/>
    <xf numFmtId="3" fontId="122" fillId="82" borderId="0" xfId="0" applyNumberFormat="1" applyFont="1" applyFill="1" applyBorder="1" applyAlignment="1"/>
    <xf numFmtId="41" fontId="119" fillId="5" borderId="43" xfId="0" applyNumberFormat="1" applyFont="1" applyFill="1" applyBorder="1"/>
    <xf numFmtId="3" fontId="0" fillId="5" borderId="0" xfId="0" applyNumberFormat="1" applyFill="1"/>
    <xf numFmtId="3" fontId="77" fillId="0" borderId="0" xfId="812" applyNumberFormat="1">
      <alignment horizontal="right"/>
    </xf>
    <xf numFmtId="0" fontId="12" fillId="5" borderId="11" xfId="0" applyFont="1" applyFill="1" applyBorder="1" applyAlignment="1">
      <alignment horizontal="left"/>
    </xf>
    <xf numFmtId="0" fontId="12" fillId="5" borderId="81" xfId="0" applyFont="1" applyFill="1" applyBorder="1"/>
    <xf numFmtId="0" fontId="9" fillId="0" borderId="43" xfId="0" applyFont="1" applyBorder="1" applyAlignment="1">
      <alignment horizontal="right"/>
    </xf>
    <xf numFmtId="0" fontId="0" fillId="0" borderId="43" xfId="0" applyBorder="1" applyAlignment="1">
      <alignment horizontal="right"/>
    </xf>
    <xf numFmtId="0" fontId="11" fillId="79" borderId="43" xfId="0" applyFont="1" applyFill="1" applyBorder="1" applyAlignment="1">
      <alignment horizontal="center"/>
    </xf>
    <xf numFmtId="41" fontId="0" fillId="5" borderId="0" xfId="0" applyNumberFormat="1" applyFill="1"/>
    <xf numFmtId="0" fontId="17" fillId="0" borderId="81" xfId="0" applyFont="1" applyBorder="1"/>
    <xf numFmtId="166" fontId="17" fillId="5" borderId="79" xfId="0" applyNumberFormat="1" applyFont="1" applyFill="1" applyBorder="1"/>
    <xf numFmtId="0" fontId="17" fillId="5" borderId="43" xfId="0" applyFont="1" applyFill="1" applyBorder="1" applyAlignment="1">
      <alignment horizontal="right" wrapText="1"/>
    </xf>
    <xf numFmtId="9" fontId="17" fillId="5" borderId="43" xfId="0" applyNumberFormat="1" applyFont="1" applyFill="1" applyBorder="1" applyAlignment="1">
      <alignment horizontal="center"/>
    </xf>
    <xf numFmtId="0" fontId="11" fillId="5" borderId="43" xfId="0" applyFont="1" applyFill="1" applyBorder="1" applyAlignment="1">
      <alignment horizontal="right" wrapText="1"/>
    </xf>
    <xf numFmtId="2" fontId="18" fillId="4" borderId="50" xfId="0" applyNumberFormat="1" applyFont="1" applyFill="1" applyBorder="1" applyAlignment="1">
      <alignment horizontal="center" vertical="center" wrapText="1"/>
    </xf>
    <xf numFmtId="2" fontId="18" fillId="4" borderId="48" xfId="0" applyNumberFormat="1" applyFont="1" applyFill="1" applyBorder="1" applyAlignment="1">
      <alignment horizontal="center" vertical="center" wrapText="1"/>
    </xf>
    <xf numFmtId="2" fontId="18" fillId="5" borderId="50" xfId="0" applyNumberFormat="1" applyFont="1" applyFill="1" applyBorder="1" applyAlignment="1">
      <alignment horizontal="center" vertical="center" wrapText="1"/>
    </xf>
    <xf numFmtId="3" fontId="16" fillId="3" borderId="43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wrapText="1"/>
    </xf>
    <xf numFmtId="41" fontId="11" fillId="3" borderId="43" xfId="0" applyNumberFormat="1" applyFont="1" applyFill="1" applyBorder="1"/>
    <xf numFmtId="41" fontId="20" fillId="3" borderId="43" xfId="0" applyNumberFormat="1" applyFont="1" applyFill="1" applyBorder="1"/>
    <xf numFmtId="0" fontId="12" fillId="5" borderId="81" xfId="0" applyFont="1" applyFill="1" applyBorder="1" applyAlignment="1">
      <alignment horizontal="center"/>
    </xf>
    <xf numFmtId="41" fontId="11" fillId="5" borderId="79" xfId="0" applyNumberFormat="1" applyFont="1" applyFill="1" applyBorder="1"/>
    <xf numFmtId="41" fontId="11" fillId="5" borderId="3" xfId="0" applyNumberFormat="1" applyFont="1" applyFill="1" applyBorder="1"/>
    <xf numFmtId="0" fontId="12" fillId="5" borderId="4" xfId="0" applyFont="1" applyFill="1" applyBorder="1" applyAlignment="1">
      <alignment horizontal="center"/>
    </xf>
    <xf numFmtId="41" fontId="11" fillId="5" borderId="5" xfId="0" applyNumberFormat="1" applyFont="1" applyFill="1" applyBorder="1"/>
    <xf numFmtId="0" fontId="4" fillId="5" borderId="54" xfId="0" applyNumberFormat="1" applyFont="1" applyFill="1" applyBorder="1" applyAlignment="1">
      <alignment horizontal="center" wrapText="1"/>
    </xf>
    <xf numFmtId="0" fontId="17" fillId="0" borderId="90" xfId="0" applyFont="1" applyBorder="1"/>
    <xf numFmtId="3" fontId="11" fillId="0" borderId="90" xfId="0" applyNumberFormat="1" applyFont="1" applyFill="1" applyBorder="1" applyAlignment="1">
      <alignment horizontal="right" wrapText="1"/>
    </xf>
    <xf numFmtId="3" fontId="11" fillId="5" borderId="90" xfId="0" applyNumberFormat="1" applyFont="1" applyFill="1" applyBorder="1" applyAlignment="1">
      <alignment horizontal="center" wrapText="1"/>
    </xf>
    <xf numFmtId="0" fontId="17" fillId="0" borderId="81" xfId="0" applyFont="1" applyBorder="1" applyAlignment="1">
      <alignment horizontal="center"/>
    </xf>
    <xf numFmtId="3" fontId="11" fillId="5" borderId="90" xfId="0" applyNumberFormat="1" applyFont="1" applyFill="1" applyBorder="1" applyAlignment="1">
      <alignment wrapText="1"/>
    </xf>
    <xf numFmtId="3" fontId="17" fillId="5" borderId="15" xfId="0" applyNumberFormat="1" applyFont="1" applyFill="1" applyBorder="1"/>
    <xf numFmtId="3" fontId="17" fillId="5" borderId="5" xfId="0" applyNumberFormat="1" applyFont="1" applyFill="1" applyBorder="1"/>
    <xf numFmtId="3" fontId="17" fillId="5" borderId="11" xfId="0" applyNumberFormat="1" applyFont="1" applyFill="1" applyBorder="1" applyAlignment="1">
      <alignment horizontal="right" vertical="center"/>
    </xf>
    <xf numFmtId="3" fontId="17" fillId="5" borderId="9" xfId="0" applyNumberFormat="1" applyFont="1" applyFill="1" applyBorder="1" applyAlignment="1">
      <alignment horizontal="right" vertical="center"/>
    </xf>
    <xf numFmtId="3" fontId="17" fillId="5" borderId="15" xfId="0" applyNumberFormat="1" applyFont="1" applyFill="1" applyBorder="1" applyAlignment="1">
      <alignment horizontal="right" vertical="center"/>
    </xf>
    <xf numFmtId="41" fontId="20" fillId="3" borderId="45" xfId="0" applyNumberFormat="1" applyFont="1" applyFill="1" applyBorder="1"/>
    <xf numFmtId="41" fontId="11" fillId="5" borderId="93" xfId="0" applyNumberFormat="1" applyFont="1" applyFill="1" applyBorder="1"/>
    <xf numFmtId="41" fontId="11" fillId="5" borderId="94" xfId="0" applyNumberFormat="1" applyFont="1" applyFill="1" applyBorder="1"/>
    <xf numFmtId="41" fontId="11" fillId="5" borderId="95" xfId="0" applyNumberFormat="1" applyFont="1" applyFill="1" applyBorder="1"/>
    <xf numFmtId="41" fontId="11" fillId="3" borderId="90" xfId="0" applyNumberFormat="1" applyFont="1" applyFill="1" applyBorder="1"/>
    <xf numFmtId="3" fontId="11" fillId="5" borderId="94" xfId="0" applyNumberFormat="1" applyFont="1" applyFill="1" applyBorder="1" applyAlignment="1">
      <alignment horizontal="right" vertical="center"/>
    </xf>
    <xf numFmtId="3" fontId="11" fillId="5" borderId="95" xfId="0" applyNumberFormat="1" applyFont="1" applyFill="1" applyBorder="1" applyAlignment="1">
      <alignment horizontal="right" vertical="center"/>
    </xf>
    <xf numFmtId="0" fontId="9" fillId="3" borderId="90" xfId="0" applyFont="1" applyFill="1" applyBorder="1" applyAlignment="1">
      <alignment horizontal="center" wrapText="1"/>
    </xf>
    <xf numFmtId="3" fontId="17" fillId="5" borderId="79" xfId="0" applyNumberFormat="1" applyFont="1" applyFill="1" applyBorder="1" applyAlignment="1">
      <alignment horizontal="right" vertical="center"/>
    </xf>
    <xf numFmtId="3" fontId="17" fillId="5" borderId="3" xfId="0" applyNumberFormat="1" applyFont="1" applyFill="1" applyBorder="1" applyAlignment="1">
      <alignment horizontal="right" vertical="center"/>
    </xf>
    <xf numFmtId="3" fontId="17" fillId="5" borderId="5" xfId="0" applyNumberFormat="1" applyFont="1" applyFill="1" applyBorder="1" applyAlignment="1">
      <alignment horizontal="right" vertical="center"/>
    </xf>
    <xf numFmtId="0" fontId="12" fillId="5" borderId="92" xfId="0" applyFont="1" applyFill="1" applyBorder="1" applyAlignment="1">
      <alignment horizontal="left"/>
    </xf>
    <xf numFmtId="3" fontId="17" fillId="5" borderId="85" xfId="0" applyNumberFormat="1" applyFont="1" applyFill="1" applyBorder="1" applyAlignment="1">
      <alignment horizontal="right" vertical="center"/>
    </xf>
    <xf numFmtId="3" fontId="17" fillId="5" borderId="10" xfId="0" applyNumberFormat="1" applyFont="1" applyFill="1" applyBorder="1" applyAlignment="1">
      <alignment horizontal="right" vertical="center"/>
    </xf>
    <xf numFmtId="3" fontId="17" fillId="5" borderId="18" xfId="0" applyNumberFormat="1" applyFont="1" applyFill="1" applyBorder="1" applyAlignment="1">
      <alignment horizontal="right" vertical="center"/>
    </xf>
    <xf numFmtId="41" fontId="20" fillId="3" borderId="47" xfId="0" applyNumberFormat="1" applyFont="1" applyFill="1" applyBorder="1"/>
    <xf numFmtId="3" fontId="9" fillId="5" borderId="17" xfId="0" applyNumberFormat="1" applyFont="1" applyFill="1" applyBorder="1"/>
    <xf numFmtId="3" fontId="126" fillId="5" borderId="20" xfId="0" applyNumberFormat="1" applyFont="1" applyFill="1" applyBorder="1"/>
    <xf numFmtId="3" fontId="12" fillId="5" borderId="14" xfId="0" applyNumberFormat="1" applyFont="1" applyFill="1" applyBorder="1"/>
    <xf numFmtId="0" fontId="15" fillId="5" borderId="0" xfId="0" applyFont="1" applyFill="1"/>
    <xf numFmtId="0" fontId="15" fillId="0" borderId="0" xfId="0" applyFont="1"/>
    <xf numFmtId="0" fontId="127" fillId="0" borderId="0" xfId="0" applyFont="1"/>
    <xf numFmtId="3" fontId="12" fillId="5" borderId="11" xfId="0" applyNumberFormat="1" applyFont="1" applyFill="1" applyBorder="1"/>
    <xf numFmtId="3" fontId="126" fillId="5" borderId="79" xfId="0" applyNumberFormat="1" applyFont="1" applyFill="1" applyBorder="1"/>
    <xf numFmtId="3" fontId="12" fillId="5" borderId="9" xfId="0" applyNumberFormat="1" applyFont="1" applyFill="1" applyBorder="1"/>
    <xf numFmtId="3" fontId="126" fillId="5" borderId="3" xfId="0" applyNumberFormat="1" applyFont="1" applyFill="1" applyBorder="1"/>
    <xf numFmtId="3" fontId="12" fillId="5" borderId="15" xfId="0" applyNumberFormat="1" applyFont="1" applyFill="1" applyBorder="1"/>
    <xf numFmtId="3" fontId="126" fillId="5" borderId="5" xfId="0" applyNumberFormat="1" applyFont="1" applyFill="1" applyBorder="1"/>
    <xf numFmtId="3" fontId="128" fillId="5" borderId="43" xfId="0" applyNumberFormat="1" applyFont="1" applyFill="1" applyBorder="1"/>
    <xf numFmtId="3" fontId="129" fillId="5" borderId="43" xfId="0" applyNumberFormat="1" applyFont="1" applyFill="1" applyBorder="1"/>
    <xf numFmtId="3" fontId="130" fillId="5" borderId="45" xfId="0" applyNumberFormat="1" applyFont="1" applyFill="1" applyBorder="1"/>
    <xf numFmtId="3" fontId="131" fillId="5" borderId="81" xfId="0" applyNumberFormat="1" applyFont="1" applyFill="1" applyBorder="1"/>
    <xf numFmtId="3" fontId="131" fillId="5" borderId="2" xfId="0" applyNumberFormat="1" applyFont="1" applyFill="1" applyBorder="1"/>
    <xf numFmtId="3" fontId="131" fillId="5" borderId="11" xfId="0" applyNumberFormat="1" applyFont="1" applyFill="1" applyBorder="1"/>
    <xf numFmtId="3" fontId="132" fillId="5" borderId="79" xfId="0" applyNumberFormat="1" applyFont="1" applyFill="1" applyBorder="1"/>
    <xf numFmtId="3" fontId="131" fillId="5" borderId="9" xfId="0" applyNumberFormat="1" applyFont="1" applyFill="1" applyBorder="1"/>
    <xf numFmtId="3" fontId="132" fillId="5" borderId="3" xfId="0" applyNumberFormat="1" applyFont="1" applyFill="1" applyBorder="1"/>
    <xf numFmtId="3" fontId="133" fillId="5" borderId="9" xfId="0" applyNumberFormat="1" applyFont="1" applyFill="1" applyBorder="1"/>
    <xf numFmtId="3" fontId="131" fillId="5" borderId="4" xfId="0" applyNumberFormat="1" applyFont="1" applyFill="1" applyBorder="1"/>
    <xf numFmtId="3" fontId="131" fillId="5" borderId="15" xfId="0" applyNumberFormat="1" applyFont="1" applyFill="1" applyBorder="1"/>
    <xf numFmtId="3" fontId="132" fillId="5" borderId="5" xfId="0" applyNumberFormat="1" applyFont="1" applyFill="1" applyBorder="1"/>
    <xf numFmtId="3" fontId="132" fillId="5" borderId="45" xfId="0" applyNumberFormat="1" applyFont="1" applyFill="1" applyBorder="1"/>
    <xf numFmtId="3" fontId="9" fillId="81" borderId="62" xfId="0" applyNumberFormat="1" applyFont="1" applyFill="1" applyBorder="1"/>
    <xf numFmtId="3" fontId="9" fillId="5" borderId="63" xfId="0" applyNumberFormat="1" applyFont="1" applyFill="1" applyBorder="1"/>
    <xf numFmtId="3" fontId="9" fillId="5" borderId="56" xfId="0" applyNumberFormat="1" applyFont="1" applyFill="1" applyBorder="1"/>
    <xf numFmtId="0" fontId="15" fillId="81" borderId="61" xfId="0" applyFont="1" applyFill="1" applyBorder="1"/>
    <xf numFmtId="0" fontId="15" fillId="0" borderId="71" xfId="0" applyFont="1" applyBorder="1"/>
    <xf numFmtId="0" fontId="15" fillId="0" borderId="57" xfId="0" applyFont="1" applyBorder="1"/>
    <xf numFmtId="3" fontId="9" fillId="81" borderId="82" xfId="0" applyNumberFormat="1" applyFont="1" applyFill="1" applyBorder="1"/>
    <xf numFmtId="3" fontId="12" fillId="5" borderId="67" xfId="0" applyNumberFormat="1" applyFont="1" applyFill="1" applyBorder="1"/>
    <xf numFmtId="3" fontId="12" fillId="5" borderId="44" xfId="0" applyNumberFormat="1" applyFont="1" applyFill="1" applyBorder="1"/>
    <xf numFmtId="3" fontId="9" fillId="81" borderId="83" xfId="0" applyNumberFormat="1" applyFont="1" applyFill="1" applyBorder="1"/>
    <xf numFmtId="3" fontId="12" fillId="5" borderId="69" xfId="0" applyNumberFormat="1" applyFont="1" applyFill="1" applyBorder="1"/>
    <xf numFmtId="3" fontId="12" fillId="5" borderId="3" xfId="0" applyNumberFormat="1" applyFont="1" applyFill="1" applyBorder="1"/>
    <xf numFmtId="3" fontId="9" fillId="81" borderId="84" xfId="0" applyNumberFormat="1" applyFont="1" applyFill="1" applyBorder="1"/>
    <xf numFmtId="3" fontId="12" fillId="5" borderId="70" xfId="0" applyNumberFormat="1" applyFont="1" applyFill="1" applyBorder="1"/>
    <xf numFmtId="3" fontId="12" fillId="5" borderId="5" xfId="0" applyNumberFormat="1" applyFont="1" applyFill="1" applyBorder="1"/>
    <xf numFmtId="3" fontId="16" fillId="81" borderId="65" xfId="0" applyNumberFormat="1" applyFont="1" applyFill="1" applyBorder="1"/>
    <xf numFmtId="3" fontId="9" fillId="5" borderId="72" xfId="0" applyNumberFormat="1" applyFont="1" applyFill="1" applyBorder="1"/>
    <xf numFmtId="3" fontId="9" fillId="5" borderId="73" xfId="0" applyNumberFormat="1" applyFont="1" applyFill="1" applyBorder="1"/>
    <xf numFmtId="3" fontId="9" fillId="5" borderId="66" xfId="0" applyNumberFormat="1" applyFont="1" applyFill="1" applyBorder="1"/>
    <xf numFmtId="3" fontId="9" fillId="5" borderId="47" xfId="0" applyNumberFormat="1" applyFont="1" applyFill="1" applyBorder="1"/>
    <xf numFmtId="3" fontId="9" fillId="81" borderId="65" xfId="0" applyNumberFormat="1" applyFont="1" applyFill="1" applyBorder="1"/>
    <xf numFmtId="165" fontId="17" fillId="0" borderId="0" xfId="0" applyNumberFormat="1" applyFont="1"/>
    <xf numFmtId="166" fontId="0" fillId="5" borderId="0" xfId="0" applyNumberFormat="1" applyFill="1"/>
    <xf numFmtId="0" fontId="9" fillId="5" borderId="43" xfId="0" applyFont="1" applyFill="1" applyBorder="1" applyAlignment="1">
      <alignment horizontal="right" vertical="center"/>
    </xf>
    <xf numFmtId="41" fontId="11" fillId="5" borderId="43" xfId="0" applyNumberFormat="1" applyFont="1" applyFill="1" applyBorder="1" applyAlignment="1">
      <alignment vertical="center"/>
    </xf>
    <xf numFmtId="0" fontId="135" fillId="0" borderId="0" xfId="0" applyFont="1"/>
    <xf numFmtId="0" fontId="27" fillId="3" borderId="0" xfId="0" applyFont="1" applyFill="1"/>
    <xf numFmtId="0" fontId="0" fillId="3" borderId="0" xfId="0" applyFill="1"/>
    <xf numFmtId="0" fontId="104" fillId="0" borderId="90" xfId="0" applyFont="1" applyBorder="1" applyAlignment="1">
      <alignment horizontal="center" vertical="center"/>
    </xf>
    <xf numFmtId="0" fontId="125" fillId="0" borderId="90" xfId="0" applyFont="1" applyBorder="1" applyAlignment="1">
      <alignment horizontal="center" vertical="center"/>
    </xf>
    <xf numFmtId="0" fontId="103" fillId="0" borderId="90" xfId="0" applyFont="1" applyBorder="1" applyAlignment="1">
      <alignment horizontal="center" vertical="center"/>
    </xf>
    <xf numFmtId="3" fontId="136" fillId="0" borderId="90" xfId="0" applyNumberFormat="1" applyFont="1" applyBorder="1" applyAlignment="1">
      <alignment horizontal="center" vertical="center"/>
    </xf>
    <xf numFmtId="3" fontId="103" fillId="0" borderId="90" xfId="0" applyNumberFormat="1" applyFont="1" applyBorder="1" applyAlignment="1">
      <alignment horizontal="center" vertical="center"/>
    </xf>
    <xf numFmtId="3" fontId="137" fillId="0" borderId="90" xfId="0" applyNumberFormat="1" applyFont="1" applyBorder="1" applyAlignment="1">
      <alignment horizontal="center" vertical="center"/>
    </xf>
    <xf numFmtId="3" fontId="16" fillId="84" borderId="90" xfId="0" applyNumberFormat="1" applyFont="1" applyFill="1" applyBorder="1"/>
    <xf numFmtId="173" fontId="9" fillId="0" borderId="90" xfId="0" applyNumberFormat="1" applyFont="1" applyBorder="1"/>
    <xf numFmtId="3" fontId="104" fillId="84" borderId="11" xfId="0" applyNumberFormat="1" applyFont="1" applyFill="1" applyBorder="1"/>
    <xf numFmtId="3" fontId="9" fillId="84" borderId="11" xfId="0" applyNumberFormat="1" applyFont="1" applyFill="1" applyBorder="1"/>
    <xf numFmtId="3" fontId="12" fillId="84" borderId="11" xfId="0" applyNumberFormat="1" applyFont="1" applyFill="1" applyBorder="1"/>
    <xf numFmtId="3" fontId="104" fillId="84" borderId="81" xfId="0" applyNumberFormat="1" applyFont="1" applyFill="1" applyBorder="1"/>
    <xf numFmtId="173" fontId="12" fillId="0" borderId="79" xfId="0" applyNumberFormat="1" applyFont="1" applyBorder="1"/>
    <xf numFmtId="3" fontId="104" fillId="84" borderId="9" xfId="0" applyNumberFormat="1" applyFont="1" applyFill="1" applyBorder="1"/>
    <xf numFmtId="3" fontId="9" fillId="84" borderId="9" xfId="0" applyNumberFormat="1" applyFont="1" applyFill="1" applyBorder="1"/>
    <xf numFmtId="3" fontId="12" fillId="84" borderId="9" xfId="0" applyNumberFormat="1" applyFont="1" applyFill="1" applyBorder="1"/>
    <xf numFmtId="3" fontId="104" fillId="84" borderId="2" xfId="0" applyNumberFormat="1" applyFont="1" applyFill="1" applyBorder="1"/>
    <xf numFmtId="173" fontId="12" fillId="0" borderId="3" xfId="0" applyNumberFormat="1" applyFont="1" applyBorder="1"/>
    <xf numFmtId="3" fontId="104" fillId="84" borderId="98" xfId="0" applyNumberFormat="1" applyFont="1" applyFill="1" applyBorder="1"/>
    <xf numFmtId="3" fontId="104" fillId="84" borderId="97" xfId="0" applyNumberFormat="1" applyFont="1" applyFill="1" applyBorder="1"/>
    <xf numFmtId="173" fontId="12" fillId="0" borderId="99" xfId="0" applyNumberFormat="1" applyFont="1" applyBorder="1"/>
    <xf numFmtId="3" fontId="9" fillId="5" borderId="90" xfId="0" applyNumberFormat="1" applyFont="1" applyFill="1" applyBorder="1"/>
    <xf numFmtId="3" fontId="16" fillId="5" borderId="90" xfId="0" applyNumberFormat="1" applyFont="1" applyFill="1" applyBorder="1" applyAlignment="1">
      <alignment horizontal="right"/>
    </xf>
    <xf numFmtId="3" fontId="16" fillId="84" borderId="90" xfId="0" applyNumberFormat="1" applyFont="1" applyFill="1" applyBorder="1" applyAlignment="1">
      <alignment horizontal="right"/>
    </xf>
    <xf numFmtId="3" fontId="104" fillId="84" borderId="7" xfId="0" applyNumberFormat="1" applyFont="1" applyFill="1" applyBorder="1"/>
    <xf numFmtId="3" fontId="104" fillId="84" borderId="6" xfId="0" applyNumberFormat="1" applyFont="1" applyFill="1" applyBorder="1"/>
    <xf numFmtId="173" fontId="12" fillId="0" borderId="8" xfId="0" applyNumberFormat="1" applyFont="1" applyBorder="1"/>
    <xf numFmtId="41" fontId="9" fillId="84" borderId="9" xfId="0" applyNumberFormat="1" applyFont="1" applyFill="1" applyBorder="1" applyAlignment="1">
      <alignment horizontal="left"/>
    </xf>
    <xf numFmtId="4" fontId="12" fillId="5" borderId="9" xfId="0" applyNumberFormat="1" applyFont="1" applyFill="1" applyBorder="1" applyAlignment="1">
      <alignment horizontal="left"/>
    </xf>
    <xf numFmtId="0" fontId="12" fillId="5" borderId="90" xfId="0" applyFont="1" applyFill="1" applyBorder="1"/>
    <xf numFmtId="0" fontId="16" fillId="5" borderId="90" xfId="0" applyFont="1" applyFill="1" applyBorder="1" applyAlignment="1">
      <alignment horizontal="right"/>
    </xf>
    <xf numFmtId="0" fontId="12" fillId="5" borderId="100" xfId="0" applyFont="1" applyFill="1" applyBorder="1"/>
    <xf numFmtId="0" fontId="12" fillId="5" borderId="68" xfId="0" applyFont="1" applyFill="1" applyBorder="1"/>
    <xf numFmtId="0" fontId="12" fillId="5" borderId="77" xfId="0" applyFont="1" applyFill="1" applyBorder="1"/>
    <xf numFmtId="0" fontId="12" fillId="5" borderId="81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3" fontId="104" fillId="84" borderId="15" xfId="0" applyNumberFormat="1" applyFont="1" applyFill="1" applyBorder="1"/>
    <xf numFmtId="3" fontId="9" fillId="84" borderId="15" xfId="0" applyNumberFormat="1" applyFont="1" applyFill="1" applyBorder="1"/>
    <xf numFmtId="3" fontId="12" fillId="84" borderId="15" xfId="0" applyNumberFormat="1" applyFont="1" applyFill="1" applyBorder="1"/>
    <xf numFmtId="41" fontId="9" fillId="84" borderId="11" xfId="0" applyNumberFormat="1" applyFont="1" applyFill="1" applyBorder="1" applyAlignment="1">
      <alignment horizontal="left"/>
    </xf>
    <xf numFmtId="41" fontId="9" fillId="84" borderId="15" xfId="0" applyNumberFormat="1" applyFont="1" applyFill="1" applyBorder="1" applyAlignment="1">
      <alignment horizontal="left"/>
    </xf>
    <xf numFmtId="3" fontId="137" fillId="0" borderId="103" xfId="0" applyNumberFormat="1" applyFont="1" applyBorder="1" applyAlignment="1">
      <alignment horizontal="center" vertical="center"/>
    </xf>
    <xf numFmtId="3" fontId="9" fillId="84" borderId="93" xfId="0" applyNumberFormat="1" applyFont="1" applyFill="1" applyBorder="1"/>
    <xf numFmtId="3" fontId="9" fillId="84" borderId="94" xfId="0" applyNumberFormat="1" applyFont="1" applyFill="1" applyBorder="1"/>
    <xf numFmtId="3" fontId="9" fillId="84" borderId="95" xfId="0" applyNumberFormat="1" applyFont="1" applyFill="1" applyBorder="1"/>
    <xf numFmtId="0" fontId="138" fillId="0" borderId="0" xfId="0" applyFont="1"/>
    <xf numFmtId="0" fontId="0" fillId="3" borderId="104" xfId="0" applyFill="1" applyBorder="1"/>
    <xf numFmtId="3" fontId="4" fillId="3" borderId="104" xfId="0" applyNumberFormat="1" applyFont="1" applyFill="1" applyBorder="1"/>
    <xf numFmtId="3" fontId="8" fillId="3" borderId="104" xfId="0" applyNumberFormat="1" applyFont="1" applyFill="1" applyBorder="1"/>
    <xf numFmtId="3" fontId="113" fillId="5" borderId="103" xfId="0" applyNumberFormat="1" applyFont="1" applyFill="1" applyBorder="1"/>
    <xf numFmtId="3" fontId="8" fillId="5" borderId="90" xfId="0" applyNumberFormat="1" applyFont="1" applyFill="1" applyBorder="1"/>
    <xf numFmtId="173" fontId="112" fillId="0" borderId="90" xfId="0" applyNumberFormat="1" applyFont="1" applyBorder="1"/>
    <xf numFmtId="3" fontId="7" fillId="5" borderId="81" xfId="0" applyNumberFormat="1" applyFont="1" applyFill="1" applyBorder="1"/>
    <xf numFmtId="173" fontId="110" fillId="0" borderId="79" xfId="0" applyNumberFormat="1" applyFont="1" applyBorder="1"/>
    <xf numFmtId="0" fontId="14" fillId="5" borderId="6" xfId="0" applyFont="1" applyFill="1" applyBorder="1"/>
    <xf numFmtId="0" fontId="0" fillId="0" borderId="7" xfId="0" applyBorder="1"/>
    <xf numFmtId="173" fontId="0" fillId="0" borderId="8" xfId="0" applyNumberFormat="1" applyBorder="1"/>
    <xf numFmtId="173" fontId="110" fillId="5" borderId="3" xfId="0" applyNumberFormat="1" applyFont="1" applyFill="1" applyBorder="1"/>
    <xf numFmtId="3" fontId="140" fillId="84" borderId="103" xfId="0" applyNumberFormat="1" applyFont="1" applyFill="1" applyBorder="1" applyAlignment="1">
      <alignment horizontal="right"/>
    </xf>
    <xf numFmtId="3" fontId="140" fillId="84" borderId="90" xfId="0" applyNumberFormat="1" applyFont="1" applyFill="1" applyBorder="1" applyAlignment="1">
      <alignment horizontal="right"/>
    </xf>
    <xf numFmtId="3" fontId="111" fillId="5" borderId="0" xfId="0" applyNumberFormat="1" applyFont="1" applyFill="1" applyBorder="1"/>
    <xf numFmtId="0" fontId="12" fillId="5" borderId="0" xfId="0" applyFont="1" applyFill="1" applyBorder="1"/>
    <xf numFmtId="3" fontId="17" fillId="0" borderId="0" xfId="0" applyNumberFormat="1" applyFont="1" applyFill="1" applyBorder="1" applyAlignment="1">
      <alignment horizontal="right" vertical="center"/>
    </xf>
    <xf numFmtId="0" fontId="12" fillId="3" borderId="45" xfId="0" applyFont="1" applyFill="1" applyBorder="1"/>
    <xf numFmtId="173" fontId="0" fillId="0" borderId="0" xfId="0" applyNumberFormat="1" applyFill="1"/>
    <xf numFmtId="166" fontId="0" fillId="3" borderId="0" xfId="0" applyNumberFormat="1" applyFill="1"/>
    <xf numFmtId="0" fontId="20" fillId="0" borderId="90" xfId="0" applyFont="1" applyBorder="1" applyAlignment="1">
      <alignment horizontal="center" wrapText="1"/>
    </xf>
    <xf numFmtId="0" fontId="121" fillId="0" borderId="90" xfId="0" applyFont="1" applyFill="1" applyBorder="1" applyAlignment="1">
      <alignment horizontal="center"/>
    </xf>
    <xf numFmtId="166" fontId="121" fillId="5" borderId="90" xfId="0" applyNumberFormat="1" applyFont="1" applyFill="1" applyBorder="1"/>
    <xf numFmtId="173" fontId="20" fillId="0" borderId="90" xfId="0" applyNumberFormat="1" applyFont="1" applyBorder="1"/>
    <xf numFmtId="166" fontId="20" fillId="5" borderId="6" xfId="0" applyNumberFormat="1" applyFont="1" applyFill="1" applyBorder="1"/>
    <xf numFmtId="166" fontId="20" fillId="5" borderId="7" xfId="0" applyNumberFormat="1" applyFont="1" applyFill="1" applyBorder="1"/>
    <xf numFmtId="173" fontId="20" fillId="0" borderId="8" xfId="0" applyNumberFormat="1" applyFont="1" applyBorder="1"/>
    <xf numFmtId="166" fontId="20" fillId="5" borderId="2" xfId="0" applyNumberFormat="1" applyFont="1" applyFill="1" applyBorder="1"/>
    <xf numFmtId="166" fontId="20" fillId="5" borderId="9" xfId="0" applyNumberFormat="1" applyFont="1" applyFill="1" applyBorder="1"/>
    <xf numFmtId="173" fontId="20" fillId="0" borderId="3" xfId="0" applyNumberFormat="1" applyFont="1" applyBorder="1"/>
    <xf numFmtId="166" fontId="20" fillId="5" borderId="4" xfId="0" applyNumberFormat="1" applyFont="1" applyFill="1" applyBorder="1"/>
    <xf numFmtId="166" fontId="20" fillId="5" borderId="15" xfId="0" applyNumberFormat="1" applyFont="1" applyFill="1" applyBorder="1"/>
    <xf numFmtId="173" fontId="20" fillId="0" borderId="5" xfId="0" applyNumberFormat="1" applyFont="1" applyBorder="1"/>
    <xf numFmtId="0" fontId="121" fillId="0" borderId="90" xfId="0" applyFont="1" applyBorder="1" applyAlignment="1">
      <alignment horizontal="center" vertical="center" wrapText="1"/>
    </xf>
    <xf numFmtId="165" fontId="18" fillId="0" borderId="11" xfId="0" applyNumberFormat="1" applyFont="1" applyBorder="1" applyAlignment="1">
      <alignment vertical="center"/>
    </xf>
    <xf numFmtId="43" fontId="9" fillId="0" borderId="0" xfId="0" applyNumberFormat="1" applyFont="1" applyBorder="1"/>
    <xf numFmtId="0" fontId="16" fillId="4" borderId="90" xfId="0" applyFont="1" applyFill="1" applyBorder="1" applyAlignment="1">
      <alignment horizontal="center" vertical="center"/>
    </xf>
    <xf numFmtId="3" fontId="137" fillId="85" borderId="90" xfId="0" applyNumberFormat="1" applyFont="1" applyFill="1" applyBorder="1" applyAlignment="1">
      <alignment horizontal="center" vertical="center"/>
    </xf>
    <xf numFmtId="173" fontId="137" fillId="4" borderId="90" xfId="0" applyNumberFormat="1" applyFont="1" applyFill="1" applyBorder="1" applyAlignment="1">
      <alignment horizontal="center" vertical="center"/>
    </xf>
    <xf numFmtId="3" fontId="104" fillId="85" borderId="11" xfId="0" applyNumberFormat="1" applyFont="1" applyFill="1" applyBorder="1"/>
    <xf numFmtId="173" fontId="104" fillId="4" borderId="11" xfId="0" applyNumberFormat="1" applyFont="1" applyFill="1" applyBorder="1"/>
    <xf numFmtId="3" fontId="104" fillId="85" borderId="9" xfId="0" applyNumberFormat="1" applyFont="1" applyFill="1" applyBorder="1"/>
    <xf numFmtId="173" fontId="104" fillId="4" borderId="9" xfId="0" applyNumberFormat="1" applyFont="1" applyFill="1" applyBorder="1"/>
    <xf numFmtId="3" fontId="104" fillId="85" borderId="15" xfId="0" applyNumberFormat="1" applyFont="1" applyFill="1" applyBorder="1"/>
    <xf numFmtId="173" fontId="104" fillId="4" borderId="15" xfId="0" applyNumberFormat="1" applyFont="1" applyFill="1" applyBorder="1"/>
    <xf numFmtId="3" fontId="16" fillId="85" borderId="90" xfId="0" applyNumberFormat="1" applyFont="1" applyFill="1" applyBorder="1" applyAlignment="1">
      <alignment horizontal="right"/>
    </xf>
    <xf numFmtId="173" fontId="104" fillId="4" borderId="90" xfId="0" applyNumberFormat="1" applyFont="1" applyFill="1" applyBorder="1"/>
    <xf numFmtId="3" fontId="126" fillId="84" borderId="80" xfId="0" applyNumberFormat="1" applyFont="1" applyFill="1" applyBorder="1"/>
    <xf numFmtId="3" fontId="126" fillId="84" borderId="12" xfId="0" applyNumberFormat="1" applyFont="1" applyFill="1" applyBorder="1"/>
    <xf numFmtId="3" fontId="126" fillId="84" borderId="92" xfId="0" applyNumberFormat="1" applyFont="1" applyFill="1" applyBorder="1"/>
    <xf numFmtId="0" fontId="9" fillId="5" borderId="101" xfId="0" applyFont="1" applyFill="1" applyBorder="1" applyAlignment="1">
      <alignment horizontal="center" vertical="center" wrapText="1"/>
    </xf>
    <xf numFmtId="0" fontId="0" fillId="0" borderId="102" xfId="0" applyBorder="1" applyAlignment="1">
      <alignment vertical="center"/>
    </xf>
    <xf numFmtId="0" fontId="9" fillId="5" borderId="96" xfId="0" applyFont="1" applyFill="1" applyBorder="1" applyAlignment="1">
      <alignment horizontal="center" vertical="center" wrapText="1"/>
    </xf>
    <xf numFmtId="0" fontId="0" fillId="0" borderId="54" xfId="0" applyBorder="1" applyAlignment="1">
      <alignment vertical="center"/>
    </xf>
    <xf numFmtId="0" fontId="104" fillId="5" borderId="90" xfId="0" applyFont="1" applyFill="1" applyBorder="1" applyAlignment="1">
      <alignment horizontal="center" wrapText="1"/>
    </xf>
    <xf numFmtId="0" fontId="0" fillId="0" borderId="90" xfId="0" applyBorder="1"/>
    <xf numFmtId="0" fontId="9" fillId="0" borderId="96" xfId="0" applyFont="1" applyBorder="1"/>
    <xf numFmtId="0" fontId="0" fillId="0" borderId="54" xfId="0" applyBorder="1"/>
    <xf numFmtId="0" fontId="9" fillId="0" borderId="9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4" fillId="84" borderId="96" xfId="0" applyFont="1" applyFill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wrapText="1"/>
    </xf>
    <xf numFmtId="0" fontId="12" fillId="0" borderId="90" xfId="0" applyFont="1" applyBorder="1" applyAlignment="1">
      <alignment horizontal="center" wrapText="1"/>
    </xf>
    <xf numFmtId="0" fontId="4" fillId="80" borderId="59" xfId="0" applyNumberFormat="1" applyFont="1" applyFill="1" applyBorder="1" applyAlignment="1">
      <alignment horizontal="center" wrapText="1"/>
    </xf>
    <xf numFmtId="0" fontId="0" fillId="80" borderId="59" xfId="0" applyFill="1" applyBorder="1" applyAlignment="1"/>
    <xf numFmtId="3" fontId="17" fillId="0" borderId="43" xfId="0" applyNumberFormat="1" applyFont="1" applyBorder="1" applyAlignment="1"/>
    <xf numFmtId="0" fontId="17" fillId="0" borderId="43" xfId="0" applyFont="1" applyBorder="1" applyAlignment="1"/>
    <xf numFmtId="0" fontId="17" fillId="5" borderId="2" xfId="0" applyFont="1" applyFill="1" applyBorder="1" applyAlignment="1">
      <alignment horizontal="right"/>
    </xf>
    <xf numFmtId="0" fontId="0" fillId="0" borderId="9" xfId="0" applyBorder="1" applyAlignment="1"/>
    <xf numFmtId="0" fontId="0" fillId="0" borderId="3" xfId="0" applyBorder="1" applyAlignment="1"/>
    <xf numFmtId="0" fontId="17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3" fontId="17" fillId="5" borderId="43" xfId="0" applyNumberFormat="1" applyFont="1" applyFill="1" applyBorder="1" applyAlignment="1">
      <alignment horizontal="right" wrapText="1"/>
    </xf>
    <xf numFmtId="0" fontId="17" fillId="0" borderId="43" xfId="0" applyFont="1" applyBorder="1" applyAlignment="1">
      <alignment horizontal="right" wrapText="1"/>
    </xf>
    <xf numFmtId="0" fontId="17" fillId="0" borderId="43" xfId="0" applyFont="1" applyBorder="1" applyAlignment="1">
      <alignment wrapText="1"/>
    </xf>
    <xf numFmtId="0" fontId="17" fillId="5" borderId="4" xfId="0" applyFont="1" applyFill="1" applyBorder="1" applyAlignment="1">
      <alignment horizontal="right"/>
    </xf>
    <xf numFmtId="0" fontId="0" fillId="0" borderId="15" xfId="0" applyBorder="1" applyAlignment="1"/>
    <xf numFmtId="0" fontId="0" fillId="0" borderId="5" xfId="0" applyBorder="1" applyAlignment="1"/>
    <xf numFmtId="0" fontId="17" fillId="5" borderId="1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3" xfId="0" applyFont="1" applyBorder="1" applyAlignment="1">
      <alignment horizontal="right"/>
    </xf>
    <xf numFmtId="3" fontId="12" fillId="5" borderId="75" xfId="0" applyNumberFormat="1" applyFont="1" applyFill="1" applyBorder="1" applyAlignment="1">
      <alignment horizontal="center" vertical="center"/>
    </xf>
    <xf numFmtId="0" fontId="12" fillId="0" borderId="75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9" fillId="80" borderId="51" xfId="0" applyFont="1" applyFill="1" applyBorder="1" applyAlignment="1">
      <alignment horizontal="center"/>
    </xf>
    <xf numFmtId="0" fontId="9" fillId="80" borderId="52" xfId="0" applyFont="1" applyFill="1" applyBorder="1" applyAlignment="1">
      <alignment horizontal="center"/>
    </xf>
    <xf numFmtId="0" fontId="9" fillId="80" borderId="53" xfId="0" applyFont="1" applyFill="1" applyBorder="1" applyAlignment="1">
      <alignment horizontal="center"/>
    </xf>
    <xf numFmtId="0" fontId="11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43" xfId="0" applyBorder="1" applyAlignment="1"/>
    <xf numFmtId="0" fontId="11" fillId="5" borderId="43" xfId="0" applyFont="1" applyFill="1" applyBorder="1" applyAlignment="1">
      <alignment horizontal="center" wrapText="1"/>
    </xf>
    <xf numFmtId="0" fontId="108" fillId="0" borderId="43" xfId="0" applyFont="1" applyBorder="1" applyAlignment="1"/>
    <xf numFmtId="3" fontId="17" fillId="5" borderId="49" xfId="0" applyNumberFormat="1" applyFont="1" applyFill="1" applyBorder="1" applyAlignment="1">
      <alignment horizontal="right"/>
    </xf>
    <xf numFmtId="0" fontId="0" fillId="0" borderId="11" xfId="0" applyBorder="1" applyAlignment="1"/>
    <xf numFmtId="0" fontId="0" fillId="0" borderId="44" xfId="0" applyBorder="1" applyAlignment="1"/>
    <xf numFmtId="0" fontId="17" fillId="5" borderId="1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121" fillId="0" borderId="90" xfId="0" applyFont="1" applyBorder="1" applyAlignment="1">
      <alignment horizontal="center" vertical="center" wrapText="1"/>
    </xf>
    <xf numFmtId="0" fontId="141" fillId="0" borderId="90" xfId="0" applyFont="1" applyBorder="1" applyAlignment="1">
      <alignment vertical="center"/>
    </xf>
    <xf numFmtId="0" fontId="28" fillId="0" borderId="0" xfId="0" applyFont="1" applyAlignment="1">
      <alignment horizontal="center" wrapText="1"/>
    </xf>
    <xf numFmtId="0" fontId="134" fillId="0" borderId="0" xfId="0" applyFont="1" applyAlignment="1">
      <alignment horizontal="center" wrapText="1"/>
    </xf>
    <xf numFmtId="0" fontId="1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/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6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17" fillId="0" borderId="52" xfId="0" applyFont="1" applyBorder="1" applyAlignment="1"/>
    <xf numFmtId="0" fontId="0" fillId="0" borderId="53" xfId="0" applyBorder="1" applyAlignment="1"/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06" fillId="0" borderId="0" xfId="0" applyFont="1" applyBorder="1" applyAlignment="1">
      <alignment horizontal="right" wrapText="1"/>
    </xf>
    <xf numFmtId="0" fontId="107" fillId="0" borderId="0" xfId="0" applyFont="1" applyBorder="1" applyAlignment="1">
      <alignment horizontal="right" wrapText="1"/>
    </xf>
    <xf numFmtId="0" fontId="11" fillId="3" borderId="90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3" fontId="111" fillId="0" borderId="0" xfId="0" applyNumberFormat="1" applyFont="1" applyAlignment="1"/>
    <xf numFmtId="0" fontId="14" fillId="0" borderId="0" xfId="0" applyFont="1" applyAlignment="1"/>
  </cellXfs>
  <cellStyles count="1025">
    <cellStyle name=" 1" xfId="879" xr:uid="{00000000-0005-0000-0000-000000000000}"/>
    <cellStyle name="0.0" xfId="9" xr:uid="{00000000-0005-0000-0000-000001000000}"/>
    <cellStyle name="1. izcēlums" xfId="880" xr:uid="{00000000-0005-0000-0000-000002000000}"/>
    <cellStyle name="2. izcēlums 2" xfId="881" xr:uid="{00000000-0005-0000-0000-000003000000}"/>
    <cellStyle name="20% - Accent1 2" xfId="10" xr:uid="{00000000-0005-0000-0000-000004000000}"/>
    <cellStyle name="20% - Accent1 2 2" xfId="11" xr:uid="{00000000-0005-0000-0000-000005000000}"/>
    <cellStyle name="20% - Accent1 2 3" xfId="12" xr:uid="{00000000-0005-0000-0000-000006000000}"/>
    <cellStyle name="20% - Accent2 2" xfId="13" xr:uid="{00000000-0005-0000-0000-000007000000}"/>
    <cellStyle name="20% - Accent2 2 2" xfId="14" xr:uid="{00000000-0005-0000-0000-000008000000}"/>
    <cellStyle name="20% - Accent2 2 3" xfId="15" xr:uid="{00000000-0005-0000-0000-000009000000}"/>
    <cellStyle name="20% - Accent3 2" xfId="16" xr:uid="{00000000-0005-0000-0000-00000A000000}"/>
    <cellStyle name="20% - Accent3 2 2" xfId="17" xr:uid="{00000000-0005-0000-0000-00000B000000}"/>
    <cellStyle name="20% - Accent3 2 3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5 2" xfId="22" xr:uid="{00000000-0005-0000-0000-000010000000}"/>
    <cellStyle name="20% - Accent5 2 2" xfId="23" xr:uid="{00000000-0005-0000-0000-000011000000}"/>
    <cellStyle name="20% - Accent5 2 3" xfId="24" xr:uid="{00000000-0005-0000-0000-000012000000}"/>
    <cellStyle name="20% - Accent6 2" xfId="25" xr:uid="{00000000-0005-0000-0000-000013000000}"/>
    <cellStyle name="20% - Accent6 2 2" xfId="26" xr:uid="{00000000-0005-0000-0000-000014000000}"/>
    <cellStyle name="20% - Accent6 2 3" xfId="27" xr:uid="{00000000-0005-0000-0000-000015000000}"/>
    <cellStyle name="20% no 1. izcēluma" xfId="882" xr:uid="{00000000-0005-0000-0000-000016000000}"/>
    <cellStyle name="20% no 2. izcēluma" xfId="883" xr:uid="{00000000-0005-0000-0000-000017000000}"/>
    <cellStyle name="20% no 3. izcēluma" xfId="884" xr:uid="{00000000-0005-0000-0000-000018000000}"/>
    <cellStyle name="20% no 4. izcēluma" xfId="885" xr:uid="{00000000-0005-0000-0000-000019000000}"/>
    <cellStyle name="20% no 5. izcēluma" xfId="886" xr:uid="{00000000-0005-0000-0000-00001A000000}"/>
    <cellStyle name="20% no 6. izcēluma" xfId="887" xr:uid="{00000000-0005-0000-0000-00001B000000}"/>
    <cellStyle name="3. izcēlums  2" xfId="888" xr:uid="{00000000-0005-0000-0000-00001C000000}"/>
    <cellStyle name="4. izcēlums 2" xfId="889" xr:uid="{00000000-0005-0000-0000-00001D000000}"/>
    <cellStyle name="40% - Accent1 2" xfId="28" xr:uid="{00000000-0005-0000-0000-00001E000000}"/>
    <cellStyle name="40% - Accent1 2 2" xfId="29" xr:uid="{00000000-0005-0000-0000-00001F000000}"/>
    <cellStyle name="40% - Accent1 2 3" xfId="30" xr:uid="{00000000-0005-0000-0000-000020000000}"/>
    <cellStyle name="40% - Accent2 2" xfId="31" xr:uid="{00000000-0005-0000-0000-000021000000}"/>
    <cellStyle name="40% - Accent2 2 2" xfId="32" xr:uid="{00000000-0005-0000-0000-000022000000}"/>
    <cellStyle name="40% - Accent2 2 3" xfId="33" xr:uid="{00000000-0005-0000-0000-000023000000}"/>
    <cellStyle name="40% - Accent3 2" xfId="34" xr:uid="{00000000-0005-0000-0000-000024000000}"/>
    <cellStyle name="40% - Accent3 2 2" xfId="35" xr:uid="{00000000-0005-0000-0000-000025000000}"/>
    <cellStyle name="40% - Accent3 2 3" xfId="36" xr:uid="{00000000-0005-0000-0000-000026000000}"/>
    <cellStyle name="40% - Accent4 2" xfId="37" xr:uid="{00000000-0005-0000-0000-000027000000}"/>
    <cellStyle name="40% - Accent4 2 2" xfId="38" xr:uid="{00000000-0005-0000-0000-000028000000}"/>
    <cellStyle name="40% - Accent4 2 3" xfId="39" xr:uid="{00000000-0005-0000-0000-000029000000}"/>
    <cellStyle name="40% - Accent5 2" xfId="40" xr:uid="{00000000-0005-0000-0000-00002A000000}"/>
    <cellStyle name="40% - Accent5 2 2" xfId="41" xr:uid="{00000000-0005-0000-0000-00002B000000}"/>
    <cellStyle name="40% - Accent5 2 3" xfId="42" xr:uid="{00000000-0005-0000-0000-00002C000000}"/>
    <cellStyle name="40% - Accent6 2" xfId="43" xr:uid="{00000000-0005-0000-0000-00002D000000}"/>
    <cellStyle name="40% - Accent6 2 2" xfId="44" xr:uid="{00000000-0005-0000-0000-00002E000000}"/>
    <cellStyle name="40% - Accent6 2 3" xfId="45" xr:uid="{00000000-0005-0000-0000-00002F000000}"/>
    <cellStyle name="40% no 1. izcēluma" xfId="890" xr:uid="{00000000-0005-0000-0000-000030000000}"/>
    <cellStyle name="40% no 2. izcēluma" xfId="891" xr:uid="{00000000-0005-0000-0000-000031000000}"/>
    <cellStyle name="40% no 3. izcēluma" xfId="892" xr:uid="{00000000-0005-0000-0000-000032000000}"/>
    <cellStyle name="40% no 4. izcēluma" xfId="893" xr:uid="{00000000-0005-0000-0000-000033000000}"/>
    <cellStyle name="40% no 5. izcēluma" xfId="894" xr:uid="{00000000-0005-0000-0000-000034000000}"/>
    <cellStyle name="40% no 6. izcēluma" xfId="895" xr:uid="{00000000-0005-0000-0000-000035000000}"/>
    <cellStyle name="5. izcēlums 2" xfId="896" xr:uid="{00000000-0005-0000-0000-000036000000}"/>
    <cellStyle name="6. izcēlums 2" xfId="897" xr:uid="{00000000-0005-0000-0000-000037000000}"/>
    <cellStyle name="60% - Accent1 2" xfId="46" xr:uid="{00000000-0005-0000-0000-000038000000}"/>
    <cellStyle name="60% - Accent1 2 2" xfId="47" xr:uid="{00000000-0005-0000-0000-000039000000}"/>
    <cellStyle name="60% - Accent1 2 3" xfId="48" xr:uid="{00000000-0005-0000-0000-00003A000000}"/>
    <cellStyle name="60% - Accent2 2" xfId="49" xr:uid="{00000000-0005-0000-0000-00003B000000}"/>
    <cellStyle name="60% - Accent2 2 2" xfId="50" xr:uid="{00000000-0005-0000-0000-00003C000000}"/>
    <cellStyle name="60% - Accent2 2 3" xfId="51" xr:uid="{00000000-0005-0000-0000-00003D000000}"/>
    <cellStyle name="60% - Accent3 2" xfId="52" xr:uid="{00000000-0005-0000-0000-00003E000000}"/>
    <cellStyle name="60% - Accent3 2 2" xfId="53" xr:uid="{00000000-0005-0000-0000-00003F000000}"/>
    <cellStyle name="60% - Accent3 2 3" xfId="54" xr:uid="{00000000-0005-0000-0000-000040000000}"/>
    <cellStyle name="60% - Accent4 2" xfId="55" xr:uid="{00000000-0005-0000-0000-000041000000}"/>
    <cellStyle name="60% - Accent4 2 2" xfId="56" xr:uid="{00000000-0005-0000-0000-000042000000}"/>
    <cellStyle name="60% - Accent4 2 3" xfId="57" xr:uid="{00000000-0005-0000-0000-000043000000}"/>
    <cellStyle name="60% - Accent5 2" xfId="58" xr:uid="{00000000-0005-0000-0000-000044000000}"/>
    <cellStyle name="60% - Accent5 2 2" xfId="59" xr:uid="{00000000-0005-0000-0000-000045000000}"/>
    <cellStyle name="60% - Accent5 2 3" xfId="60" xr:uid="{00000000-0005-0000-0000-000046000000}"/>
    <cellStyle name="60% - Accent6 2" xfId="61" xr:uid="{00000000-0005-0000-0000-000047000000}"/>
    <cellStyle name="60% - Accent6 2 2" xfId="62" xr:uid="{00000000-0005-0000-0000-000048000000}"/>
    <cellStyle name="60% - Accent6 2 3" xfId="63" xr:uid="{00000000-0005-0000-0000-000049000000}"/>
    <cellStyle name="60% no 1. izcēluma" xfId="898" xr:uid="{00000000-0005-0000-0000-00004A000000}"/>
    <cellStyle name="60% no 2. izcēluma" xfId="899" xr:uid="{00000000-0005-0000-0000-00004B000000}"/>
    <cellStyle name="60% no 3. izcēluma" xfId="900" xr:uid="{00000000-0005-0000-0000-00004C000000}"/>
    <cellStyle name="60% no 4. izcēluma" xfId="901" xr:uid="{00000000-0005-0000-0000-00004D000000}"/>
    <cellStyle name="60% no 5. izcēluma" xfId="902" xr:uid="{00000000-0005-0000-0000-00004E000000}"/>
    <cellStyle name="60% no 6. izcēluma" xfId="903" xr:uid="{00000000-0005-0000-0000-00004F000000}"/>
    <cellStyle name="Accent1 - 20%" xfId="64" xr:uid="{00000000-0005-0000-0000-000050000000}"/>
    <cellStyle name="Accent1 - 20% 2" xfId="65" xr:uid="{00000000-0005-0000-0000-000051000000}"/>
    <cellStyle name="Accent1 - 40%" xfId="66" xr:uid="{00000000-0005-0000-0000-000052000000}"/>
    <cellStyle name="Accent1 - 40% 2" xfId="67" xr:uid="{00000000-0005-0000-0000-000053000000}"/>
    <cellStyle name="Accent1 - 60%" xfId="68" xr:uid="{00000000-0005-0000-0000-000054000000}"/>
    <cellStyle name="Accent1 - 60% 2" xfId="69" xr:uid="{00000000-0005-0000-0000-000055000000}"/>
    <cellStyle name="Accent1 10" xfId="70" xr:uid="{00000000-0005-0000-0000-000056000000}"/>
    <cellStyle name="Accent1 11" xfId="71" xr:uid="{00000000-0005-0000-0000-000057000000}"/>
    <cellStyle name="Accent1 12" xfId="72" xr:uid="{00000000-0005-0000-0000-000058000000}"/>
    <cellStyle name="Accent1 13" xfId="73" xr:uid="{00000000-0005-0000-0000-000059000000}"/>
    <cellStyle name="Accent1 14" xfId="74" xr:uid="{00000000-0005-0000-0000-00005A000000}"/>
    <cellStyle name="Accent1 15" xfId="75" xr:uid="{00000000-0005-0000-0000-00005B000000}"/>
    <cellStyle name="Accent1 16" xfId="76" xr:uid="{00000000-0005-0000-0000-00005C000000}"/>
    <cellStyle name="Accent1 17" xfId="77" xr:uid="{00000000-0005-0000-0000-00005D000000}"/>
    <cellStyle name="Accent1 18" xfId="78" xr:uid="{00000000-0005-0000-0000-00005E000000}"/>
    <cellStyle name="Accent1 19" xfId="79" xr:uid="{00000000-0005-0000-0000-00005F000000}"/>
    <cellStyle name="Accent1 2" xfId="80" xr:uid="{00000000-0005-0000-0000-000060000000}"/>
    <cellStyle name="Accent1 20" xfId="81" xr:uid="{00000000-0005-0000-0000-000061000000}"/>
    <cellStyle name="Accent1 21" xfId="82" xr:uid="{00000000-0005-0000-0000-000062000000}"/>
    <cellStyle name="Accent1 22" xfId="83" xr:uid="{00000000-0005-0000-0000-000063000000}"/>
    <cellStyle name="Accent1 23" xfId="84" xr:uid="{00000000-0005-0000-0000-000064000000}"/>
    <cellStyle name="Accent1 24" xfId="85" xr:uid="{00000000-0005-0000-0000-000065000000}"/>
    <cellStyle name="Accent1 25" xfId="86" xr:uid="{00000000-0005-0000-0000-000066000000}"/>
    <cellStyle name="Accent1 26" xfId="87" xr:uid="{00000000-0005-0000-0000-000067000000}"/>
    <cellStyle name="Accent1 27" xfId="88" xr:uid="{00000000-0005-0000-0000-000068000000}"/>
    <cellStyle name="Accent1 28" xfId="89" xr:uid="{00000000-0005-0000-0000-000069000000}"/>
    <cellStyle name="Accent1 29" xfId="90" xr:uid="{00000000-0005-0000-0000-00006A000000}"/>
    <cellStyle name="Accent1 3" xfId="91" xr:uid="{00000000-0005-0000-0000-00006B000000}"/>
    <cellStyle name="Accent1 30" xfId="92" xr:uid="{00000000-0005-0000-0000-00006C000000}"/>
    <cellStyle name="Accent1 31" xfId="93" xr:uid="{00000000-0005-0000-0000-00006D000000}"/>
    <cellStyle name="Accent1 32" xfId="94" xr:uid="{00000000-0005-0000-0000-00006E000000}"/>
    <cellStyle name="Accent1 33" xfId="95" xr:uid="{00000000-0005-0000-0000-00006F000000}"/>
    <cellStyle name="Accent1 34" xfId="96" xr:uid="{00000000-0005-0000-0000-000070000000}"/>
    <cellStyle name="Accent1 35" xfId="97" xr:uid="{00000000-0005-0000-0000-000071000000}"/>
    <cellStyle name="Accent1 36" xfId="98" xr:uid="{00000000-0005-0000-0000-000072000000}"/>
    <cellStyle name="Accent1 37" xfId="99" xr:uid="{00000000-0005-0000-0000-000073000000}"/>
    <cellStyle name="Accent1 38" xfId="100" xr:uid="{00000000-0005-0000-0000-000074000000}"/>
    <cellStyle name="Accent1 39" xfId="101" xr:uid="{00000000-0005-0000-0000-000075000000}"/>
    <cellStyle name="Accent1 4" xfId="102" xr:uid="{00000000-0005-0000-0000-000076000000}"/>
    <cellStyle name="Accent1 40" xfId="103" xr:uid="{00000000-0005-0000-0000-000077000000}"/>
    <cellStyle name="Accent1 41" xfId="104" xr:uid="{00000000-0005-0000-0000-000078000000}"/>
    <cellStyle name="Accent1 42" xfId="105" xr:uid="{00000000-0005-0000-0000-000079000000}"/>
    <cellStyle name="Accent1 43" xfId="106" xr:uid="{00000000-0005-0000-0000-00007A000000}"/>
    <cellStyle name="Accent1 44" xfId="107" xr:uid="{00000000-0005-0000-0000-00007B000000}"/>
    <cellStyle name="Accent1 45" xfId="108" xr:uid="{00000000-0005-0000-0000-00007C000000}"/>
    <cellStyle name="Accent1 46" xfId="109" xr:uid="{00000000-0005-0000-0000-00007D000000}"/>
    <cellStyle name="Accent1 47" xfId="971" xr:uid="{C714A895-F833-43E4-9EAD-295D579E6D89}"/>
    <cellStyle name="Accent1 48" xfId="1015" xr:uid="{1AFAF4FE-F068-4A84-BE64-0103DDD0C3FC}"/>
    <cellStyle name="Accent1 5" xfId="110" xr:uid="{00000000-0005-0000-0000-00007E000000}"/>
    <cellStyle name="Accent1 6" xfId="111" xr:uid="{00000000-0005-0000-0000-00007F000000}"/>
    <cellStyle name="Accent1 7" xfId="112" xr:uid="{00000000-0005-0000-0000-000080000000}"/>
    <cellStyle name="Accent1 8" xfId="113" xr:uid="{00000000-0005-0000-0000-000081000000}"/>
    <cellStyle name="Accent1 9" xfId="114" xr:uid="{00000000-0005-0000-0000-000082000000}"/>
    <cellStyle name="Accent2 - 20%" xfId="115" xr:uid="{00000000-0005-0000-0000-000083000000}"/>
    <cellStyle name="Accent2 - 20% 2" xfId="116" xr:uid="{00000000-0005-0000-0000-000084000000}"/>
    <cellStyle name="Accent2 - 40%" xfId="117" xr:uid="{00000000-0005-0000-0000-000085000000}"/>
    <cellStyle name="Accent2 - 40% 2" xfId="118" xr:uid="{00000000-0005-0000-0000-000086000000}"/>
    <cellStyle name="Accent2 - 60%" xfId="119" xr:uid="{00000000-0005-0000-0000-000087000000}"/>
    <cellStyle name="Accent2 - 60% 2" xfId="120" xr:uid="{00000000-0005-0000-0000-000088000000}"/>
    <cellStyle name="Accent2 10" xfId="121" xr:uid="{00000000-0005-0000-0000-000089000000}"/>
    <cellStyle name="Accent2 11" xfId="122" xr:uid="{00000000-0005-0000-0000-00008A000000}"/>
    <cellStyle name="Accent2 12" xfId="123" xr:uid="{00000000-0005-0000-0000-00008B000000}"/>
    <cellStyle name="Accent2 13" xfId="124" xr:uid="{00000000-0005-0000-0000-00008C000000}"/>
    <cellStyle name="Accent2 14" xfId="125" xr:uid="{00000000-0005-0000-0000-00008D000000}"/>
    <cellStyle name="Accent2 15" xfId="126" xr:uid="{00000000-0005-0000-0000-00008E000000}"/>
    <cellStyle name="Accent2 16" xfId="127" xr:uid="{00000000-0005-0000-0000-00008F000000}"/>
    <cellStyle name="Accent2 17" xfId="128" xr:uid="{00000000-0005-0000-0000-000090000000}"/>
    <cellStyle name="Accent2 18" xfId="129" xr:uid="{00000000-0005-0000-0000-000091000000}"/>
    <cellStyle name="Accent2 19" xfId="130" xr:uid="{00000000-0005-0000-0000-000092000000}"/>
    <cellStyle name="Accent2 2" xfId="131" xr:uid="{00000000-0005-0000-0000-000093000000}"/>
    <cellStyle name="Accent2 20" xfId="132" xr:uid="{00000000-0005-0000-0000-000094000000}"/>
    <cellStyle name="Accent2 21" xfId="133" xr:uid="{00000000-0005-0000-0000-000095000000}"/>
    <cellStyle name="Accent2 22" xfId="134" xr:uid="{00000000-0005-0000-0000-000096000000}"/>
    <cellStyle name="Accent2 23" xfId="135" xr:uid="{00000000-0005-0000-0000-000097000000}"/>
    <cellStyle name="Accent2 24" xfId="136" xr:uid="{00000000-0005-0000-0000-000098000000}"/>
    <cellStyle name="Accent2 25" xfId="137" xr:uid="{00000000-0005-0000-0000-000099000000}"/>
    <cellStyle name="Accent2 26" xfId="138" xr:uid="{00000000-0005-0000-0000-00009A000000}"/>
    <cellStyle name="Accent2 27" xfId="139" xr:uid="{00000000-0005-0000-0000-00009B000000}"/>
    <cellStyle name="Accent2 28" xfId="140" xr:uid="{00000000-0005-0000-0000-00009C000000}"/>
    <cellStyle name="Accent2 29" xfId="141" xr:uid="{00000000-0005-0000-0000-00009D000000}"/>
    <cellStyle name="Accent2 3" xfId="142" xr:uid="{00000000-0005-0000-0000-00009E000000}"/>
    <cellStyle name="Accent2 30" xfId="143" xr:uid="{00000000-0005-0000-0000-00009F000000}"/>
    <cellStyle name="Accent2 31" xfId="144" xr:uid="{00000000-0005-0000-0000-0000A0000000}"/>
    <cellStyle name="Accent2 32" xfId="145" xr:uid="{00000000-0005-0000-0000-0000A1000000}"/>
    <cellStyle name="Accent2 33" xfId="146" xr:uid="{00000000-0005-0000-0000-0000A2000000}"/>
    <cellStyle name="Accent2 34" xfId="147" xr:uid="{00000000-0005-0000-0000-0000A3000000}"/>
    <cellStyle name="Accent2 35" xfId="148" xr:uid="{00000000-0005-0000-0000-0000A4000000}"/>
    <cellStyle name="Accent2 36" xfId="149" xr:uid="{00000000-0005-0000-0000-0000A5000000}"/>
    <cellStyle name="Accent2 37" xfId="150" xr:uid="{00000000-0005-0000-0000-0000A6000000}"/>
    <cellStyle name="Accent2 38" xfId="151" xr:uid="{00000000-0005-0000-0000-0000A7000000}"/>
    <cellStyle name="Accent2 39" xfId="152" xr:uid="{00000000-0005-0000-0000-0000A8000000}"/>
    <cellStyle name="Accent2 4" xfId="153" xr:uid="{00000000-0005-0000-0000-0000A9000000}"/>
    <cellStyle name="Accent2 40" xfId="154" xr:uid="{00000000-0005-0000-0000-0000AA000000}"/>
    <cellStyle name="Accent2 41" xfId="155" xr:uid="{00000000-0005-0000-0000-0000AB000000}"/>
    <cellStyle name="Accent2 42" xfId="156" xr:uid="{00000000-0005-0000-0000-0000AC000000}"/>
    <cellStyle name="Accent2 43" xfId="157" xr:uid="{00000000-0005-0000-0000-0000AD000000}"/>
    <cellStyle name="Accent2 44" xfId="158" xr:uid="{00000000-0005-0000-0000-0000AE000000}"/>
    <cellStyle name="Accent2 45" xfId="159" xr:uid="{00000000-0005-0000-0000-0000AF000000}"/>
    <cellStyle name="Accent2 46" xfId="160" xr:uid="{00000000-0005-0000-0000-0000B0000000}"/>
    <cellStyle name="Accent2 47" xfId="972" xr:uid="{6AF2A33B-D5E7-42B5-A2F5-2C324B905218}"/>
    <cellStyle name="Accent2 48" xfId="1005" xr:uid="{50ECC22F-61EA-47FC-A683-F49CA23EB33E}"/>
    <cellStyle name="Accent2 5" xfId="161" xr:uid="{00000000-0005-0000-0000-0000B1000000}"/>
    <cellStyle name="Accent2 6" xfId="162" xr:uid="{00000000-0005-0000-0000-0000B2000000}"/>
    <cellStyle name="Accent2 7" xfId="163" xr:uid="{00000000-0005-0000-0000-0000B3000000}"/>
    <cellStyle name="Accent2 8" xfId="164" xr:uid="{00000000-0005-0000-0000-0000B4000000}"/>
    <cellStyle name="Accent2 9" xfId="165" xr:uid="{00000000-0005-0000-0000-0000B5000000}"/>
    <cellStyle name="Accent3 - 20%" xfId="166" xr:uid="{00000000-0005-0000-0000-0000B6000000}"/>
    <cellStyle name="Accent3 - 20% 2" xfId="167" xr:uid="{00000000-0005-0000-0000-0000B7000000}"/>
    <cellStyle name="Accent3 - 40%" xfId="168" xr:uid="{00000000-0005-0000-0000-0000B8000000}"/>
    <cellStyle name="Accent3 - 40% 2" xfId="169" xr:uid="{00000000-0005-0000-0000-0000B9000000}"/>
    <cellStyle name="Accent3 - 60%" xfId="170" xr:uid="{00000000-0005-0000-0000-0000BA000000}"/>
    <cellStyle name="Accent3 - 60% 2" xfId="171" xr:uid="{00000000-0005-0000-0000-0000BB000000}"/>
    <cellStyle name="Accent3 10" xfId="172" xr:uid="{00000000-0005-0000-0000-0000BC000000}"/>
    <cellStyle name="Accent3 11" xfId="173" xr:uid="{00000000-0005-0000-0000-0000BD000000}"/>
    <cellStyle name="Accent3 12" xfId="174" xr:uid="{00000000-0005-0000-0000-0000BE000000}"/>
    <cellStyle name="Accent3 13" xfId="175" xr:uid="{00000000-0005-0000-0000-0000BF000000}"/>
    <cellStyle name="Accent3 14" xfId="176" xr:uid="{00000000-0005-0000-0000-0000C0000000}"/>
    <cellStyle name="Accent3 15" xfId="177" xr:uid="{00000000-0005-0000-0000-0000C1000000}"/>
    <cellStyle name="Accent3 16" xfId="178" xr:uid="{00000000-0005-0000-0000-0000C2000000}"/>
    <cellStyle name="Accent3 17" xfId="179" xr:uid="{00000000-0005-0000-0000-0000C3000000}"/>
    <cellStyle name="Accent3 18" xfId="180" xr:uid="{00000000-0005-0000-0000-0000C4000000}"/>
    <cellStyle name="Accent3 19" xfId="181" xr:uid="{00000000-0005-0000-0000-0000C5000000}"/>
    <cellStyle name="Accent3 2" xfId="182" xr:uid="{00000000-0005-0000-0000-0000C6000000}"/>
    <cellStyle name="Accent3 2 2" xfId="183" xr:uid="{00000000-0005-0000-0000-0000C7000000}"/>
    <cellStyle name="Accent3 2 3" xfId="184" xr:uid="{00000000-0005-0000-0000-0000C8000000}"/>
    <cellStyle name="Accent3 20" xfId="185" xr:uid="{00000000-0005-0000-0000-0000C9000000}"/>
    <cellStyle name="Accent3 21" xfId="186" xr:uid="{00000000-0005-0000-0000-0000CA000000}"/>
    <cellStyle name="Accent3 22" xfId="187" xr:uid="{00000000-0005-0000-0000-0000CB000000}"/>
    <cellStyle name="Accent3 23" xfId="188" xr:uid="{00000000-0005-0000-0000-0000CC000000}"/>
    <cellStyle name="Accent3 24" xfId="189" xr:uid="{00000000-0005-0000-0000-0000CD000000}"/>
    <cellStyle name="Accent3 25" xfId="190" xr:uid="{00000000-0005-0000-0000-0000CE000000}"/>
    <cellStyle name="Accent3 26" xfId="191" xr:uid="{00000000-0005-0000-0000-0000CF000000}"/>
    <cellStyle name="Accent3 27" xfId="192" xr:uid="{00000000-0005-0000-0000-0000D0000000}"/>
    <cellStyle name="Accent3 28" xfId="193" xr:uid="{00000000-0005-0000-0000-0000D1000000}"/>
    <cellStyle name="Accent3 29" xfId="194" xr:uid="{00000000-0005-0000-0000-0000D2000000}"/>
    <cellStyle name="Accent3 3" xfId="195" xr:uid="{00000000-0005-0000-0000-0000D3000000}"/>
    <cellStyle name="Accent3 30" xfId="196" xr:uid="{00000000-0005-0000-0000-0000D4000000}"/>
    <cellStyle name="Accent3 31" xfId="197" xr:uid="{00000000-0005-0000-0000-0000D5000000}"/>
    <cellStyle name="Accent3 32" xfId="198" xr:uid="{00000000-0005-0000-0000-0000D6000000}"/>
    <cellStyle name="Accent3 33" xfId="199" xr:uid="{00000000-0005-0000-0000-0000D7000000}"/>
    <cellStyle name="Accent3 34" xfId="200" xr:uid="{00000000-0005-0000-0000-0000D8000000}"/>
    <cellStyle name="Accent3 35" xfId="201" xr:uid="{00000000-0005-0000-0000-0000D9000000}"/>
    <cellStyle name="Accent3 36" xfId="202" xr:uid="{00000000-0005-0000-0000-0000DA000000}"/>
    <cellStyle name="Accent3 37" xfId="203" xr:uid="{00000000-0005-0000-0000-0000DB000000}"/>
    <cellStyle name="Accent3 38" xfId="204" xr:uid="{00000000-0005-0000-0000-0000DC000000}"/>
    <cellStyle name="Accent3 39" xfId="205" xr:uid="{00000000-0005-0000-0000-0000DD000000}"/>
    <cellStyle name="Accent3 4" xfId="206" xr:uid="{00000000-0005-0000-0000-0000DE000000}"/>
    <cellStyle name="Accent3 4 2" xfId="950" xr:uid="{00000000-0005-0000-0000-0000DF000000}"/>
    <cellStyle name="Accent3 40" xfId="207" xr:uid="{00000000-0005-0000-0000-0000E0000000}"/>
    <cellStyle name="Accent3 41" xfId="208" xr:uid="{00000000-0005-0000-0000-0000E1000000}"/>
    <cellStyle name="Accent3 42" xfId="209" xr:uid="{00000000-0005-0000-0000-0000E2000000}"/>
    <cellStyle name="Accent3 43" xfId="210" xr:uid="{00000000-0005-0000-0000-0000E3000000}"/>
    <cellStyle name="Accent3 44" xfId="211" xr:uid="{00000000-0005-0000-0000-0000E4000000}"/>
    <cellStyle name="Accent3 45" xfId="212" xr:uid="{00000000-0005-0000-0000-0000E5000000}"/>
    <cellStyle name="Accent3 46" xfId="213" xr:uid="{00000000-0005-0000-0000-0000E6000000}"/>
    <cellStyle name="Accent3 47" xfId="973" xr:uid="{CCFA24A4-98DB-4B7D-8F81-02A9D958FA17}"/>
    <cellStyle name="Accent3 48" xfId="997" xr:uid="{7FE5A31C-2259-416B-8398-6BC1E3ECC8D4}"/>
    <cellStyle name="Accent3 5" xfId="214" xr:uid="{00000000-0005-0000-0000-0000E7000000}"/>
    <cellStyle name="Accent3 6" xfId="215" xr:uid="{00000000-0005-0000-0000-0000E8000000}"/>
    <cellStyle name="Accent3 7" xfId="216" xr:uid="{00000000-0005-0000-0000-0000E9000000}"/>
    <cellStyle name="Accent3 8" xfId="217" xr:uid="{00000000-0005-0000-0000-0000EA000000}"/>
    <cellStyle name="Accent3 9" xfId="218" xr:uid="{00000000-0005-0000-0000-0000EB000000}"/>
    <cellStyle name="Accent4 - 20%" xfId="219" xr:uid="{00000000-0005-0000-0000-0000EC000000}"/>
    <cellStyle name="Accent4 - 20% 2" xfId="220" xr:uid="{00000000-0005-0000-0000-0000ED000000}"/>
    <cellStyle name="Accent4 - 40%" xfId="221" xr:uid="{00000000-0005-0000-0000-0000EE000000}"/>
    <cellStyle name="Accent4 - 40% 2" xfId="222" xr:uid="{00000000-0005-0000-0000-0000EF000000}"/>
    <cellStyle name="Accent4 - 60%" xfId="223" xr:uid="{00000000-0005-0000-0000-0000F0000000}"/>
    <cellStyle name="Accent4 - 60% 2" xfId="224" xr:uid="{00000000-0005-0000-0000-0000F1000000}"/>
    <cellStyle name="Accent4 10" xfId="225" xr:uid="{00000000-0005-0000-0000-0000F2000000}"/>
    <cellStyle name="Accent4 11" xfId="226" xr:uid="{00000000-0005-0000-0000-0000F3000000}"/>
    <cellStyle name="Accent4 12" xfId="227" xr:uid="{00000000-0005-0000-0000-0000F4000000}"/>
    <cellStyle name="Accent4 13" xfId="228" xr:uid="{00000000-0005-0000-0000-0000F5000000}"/>
    <cellStyle name="Accent4 14" xfId="229" xr:uid="{00000000-0005-0000-0000-0000F6000000}"/>
    <cellStyle name="Accent4 15" xfId="230" xr:uid="{00000000-0005-0000-0000-0000F7000000}"/>
    <cellStyle name="Accent4 16" xfId="231" xr:uid="{00000000-0005-0000-0000-0000F8000000}"/>
    <cellStyle name="Accent4 17" xfId="232" xr:uid="{00000000-0005-0000-0000-0000F9000000}"/>
    <cellStyle name="Accent4 18" xfId="233" xr:uid="{00000000-0005-0000-0000-0000FA000000}"/>
    <cellStyle name="Accent4 19" xfId="234" xr:uid="{00000000-0005-0000-0000-0000FB000000}"/>
    <cellStyle name="Accent4 2" xfId="235" xr:uid="{00000000-0005-0000-0000-0000FC000000}"/>
    <cellStyle name="Accent4 2 2" xfId="236" xr:uid="{00000000-0005-0000-0000-0000FD000000}"/>
    <cellStyle name="Accent4 2 3" xfId="237" xr:uid="{00000000-0005-0000-0000-0000FE000000}"/>
    <cellStyle name="Accent4 20" xfId="238" xr:uid="{00000000-0005-0000-0000-0000FF000000}"/>
    <cellStyle name="Accent4 21" xfId="239" xr:uid="{00000000-0005-0000-0000-000000010000}"/>
    <cellStyle name="Accent4 22" xfId="240" xr:uid="{00000000-0005-0000-0000-000001010000}"/>
    <cellStyle name="Accent4 23" xfId="241" xr:uid="{00000000-0005-0000-0000-000002010000}"/>
    <cellStyle name="Accent4 24" xfId="242" xr:uid="{00000000-0005-0000-0000-000003010000}"/>
    <cellStyle name="Accent4 25" xfId="243" xr:uid="{00000000-0005-0000-0000-000004010000}"/>
    <cellStyle name="Accent4 26" xfId="244" xr:uid="{00000000-0005-0000-0000-000005010000}"/>
    <cellStyle name="Accent4 27" xfId="245" xr:uid="{00000000-0005-0000-0000-000006010000}"/>
    <cellStyle name="Accent4 28" xfId="246" xr:uid="{00000000-0005-0000-0000-000007010000}"/>
    <cellStyle name="Accent4 29" xfId="247" xr:uid="{00000000-0005-0000-0000-000008010000}"/>
    <cellStyle name="Accent4 3" xfId="248" xr:uid="{00000000-0005-0000-0000-000009010000}"/>
    <cellStyle name="Accent4 30" xfId="249" xr:uid="{00000000-0005-0000-0000-00000A010000}"/>
    <cellStyle name="Accent4 31" xfId="250" xr:uid="{00000000-0005-0000-0000-00000B010000}"/>
    <cellStyle name="Accent4 32" xfId="251" xr:uid="{00000000-0005-0000-0000-00000C010000}"/>
    <cellStyle name="Accent4 33" xfId="252" xr:uid="{00000000-0005-0000-0000-00000D010000}"/>
    <cellStyle name="Accent4 34" xfId="253" xr:uid="{00000000-0005-0000-0000-00000E010000}"/>
    <cellStyle name="Accent4 35" xfId="254" xr:uid="{00000000-0005-0000-0000-00000F010000}"/>
    <cellStyle name="Accent4 36" xfId="255" xr:uid="{00000000-0005-0000-0000-000010010000}"/>
    <cellStyle name="Accent4 37" xfId="256" xr:uid="{00000000-0005-0000-0000-000011010000}"/>
    <cellStyle name="Accent4 38" xfId="257" xr:uid="{00000000-0005-0000-0000-000012010000}"/>
    <cellStyle name="Accent4 39" xfId="258" xr:uid="{00000000-0005-0000-0000-000013010000}"/>
    <cellStyle name="Accent4 4" xfId="259" xr:uid="{00000000-0005-0000-0000-000014010000}"/>
    <cellStyle name="Accent4 4 2" xfId="951" xr:uid="{00000000-0005-0000-0000-000015010000}"/>
    <cellStyle name="Accent4 40" xfId="260" xr:uid="{00000000-0005-0000-0000-000016010000}"/>
    <cellStyle name="Accent4 41" xfId="261" xr:uid="{00000000-0005-0000-0000-000017010000}"/>
    <cellStyle name="Accent4 42" xfId="262" xr:uid="{00000000-0005-0000-0000-000018010000}"/>
    <cellStyle name="Accent4 43" xfId="263" xr:uid="{00000000-0005-0000-0000-000019010000}"/>
    <cellStyle name="Accent4 44" xfId="264" xr:uid="{00000000-0005-0000-0000-00001A010000}"/>
    <cellStyle name="Accent4 45" xfId="265" xr:uid="{00000000-0005-0000-0000-00001B010000}"/>
    <cellStyle name="Accent4 46" xfId="266" xr:uid="{00000000-0005-0000-0000-00001C010000}"/>
    <cellStyle name="Accent4 47" xfId="974" xr:uid="{93DA4422-C918-461A-9020-E1B3AF558638}"/>
    <cellStyle name="Accent4 48" xfId="1017" xr:uid="{5CA518E9-0626-4AEF-99EB-C6D9DBB7D890}"/>
    <cellStyle name="Accent4 5" xfId="267" xr:uid="{00000000-0005-0000-0000-00001D010000}"/>
    <cellStyle name="Accent4 6" xfId="268" xr:uid="{00000000-0005-0000-0000-00001E010000}"/>
    <cellStyle name="Accent4 7" xfId="269" xr:uid="{00000000-0005-0000-0000-00001F010000}"/>
    <cellStyle name="Accent4 8" xfId="270" xr:uid="{00000000-0005-0000-0000-000020010000}"/>
    <cellStyle name="Accent4 9" xfId="271" xr:uid="{00000000-0005-0000-0000-000021010000}"/>
    <cellStyle name="Accent5 - 20%" xfId="272" xr:uid="{00000000-0005-0000-0000-000022010000}"/>
    <cellStyle name="Accent5 - 20% 2" xfId="273" xr:uid="{00000000-0005-0000-0000-000023010000}"/>
    <cellStyle name="Accent5 - 40%" xfId="274" xr:uid="{00000000-0005-0000-0000-000024010000}"/>
    <cellStyle name="Accent5 - 60%" xfId="275" xr:uid="{00000000-0005-0000-0000-000025010000}"/>
    <cellStyle name="Accent5 - 60% 2" xfId="276" xr:uid="{00000000-0005-0000-0000-000026010000}"/>
    <cellStyle name="Accent5 10" xfId="277" xr:uid="{00000000-0005-0000-0000-000027010000}"/>
    <cellStyle name="Accent5 11" xfId="278" xr:uid="{00000000-0005-0000-0000-000028010000}"/>
    <cellStyle name="Accent5 12" xfId="279" xr:uid="{00000000-0005-0000-0000-000029010000}"/>
    <cellStyle name="Accent5 13" xfId="280" xr:uid="{00000000-0005-0000-0000-00002A010000}"/>
    <cellStyle name="Accent5 14" xfId="281" xr:uid="{00000000-0005-0000-0000-00002B010000}"/>
    <cellStyle name="Accent5 15" xfId="282" xr:uid="{00000000-0005-0000-0000-00002C010000}"/>
    <cellStyle name="Accent5 16" xfId="283" xr:uid="{00000000-0005-0000-0000-00002D010000}"/>
    <cellStyle name="Accent5 17" xfId="284" xr:uid="{00000000-0005-0000-0000-00002E010000}"/>
    <cellStyle name="Accent5 18" xfId="285" xr:uid="{00000000-0005-0000-0000-00002F010000}"/>
    <cellStyle name="Accent5 19" xfId="286" xr:uid="{00000000-0005-0000-0000-000030010000}"/>
    <cellStyle name="Accent5 2" xfId="287" xr:uid="{00000000-0005-0000-0000-000031010000}"/>
    <cellStyle name="Accent5 2 2" xfId="288" xr:uid="{00000000-0005-0000-0000-000032010000}"/>
    <cellStyle name="Accent5 2 3" xfId="289" xr:uid="{00000000-0005-0000-0000-000033010000}"/>
    <cellStyle name="Accent5 20" xfId="290" xr:uid="{00000000-0005-0000-0000-000034010000}"/>
    <cellStyle name="Accent5 21" xfId="291" xr:uid="{00000000-0005-0000-0000-000035010000}"/>
    <cellStyle name="Accent5 22" xfId="292" xr:uid="{00000000-0005-0000-0000-000036010000}"/>
    <cellStyle name="Accent5 23" xfId="293" xr:uid="{00000000-0005-0000-0000-000037010000}"/>
    <cellStyle name="Accent5 24" xfId="294" xr:uid="{00000000-0005-0000-0000-000038010000}"/>
    <cellStyle name="Accent5 25" xfId="295" xr:uid="{00000000-0005-0000-0000-000039010000}"/>
    <cellStyle name="Accent5 26" xfId="296" xr:uid="{00000000-0005-0000-0000-00003A010000}"/>
    <cellStyle name="Accent5 27" xfId="297" xr:uid="{00000000-0005-0000-0000-00003B010000}"/>
    <cellStyle name="Accent5 28" xfId="298" xr:uid="{00000000-0005-0000-0000-00003C010000}"/>
    <cellStyle name="Accent5 29" xfId="299" xr:uid="{00000000-0005-0000-0000-00003D010000}"/>
    <cellStyle name="Accent5 3" xfId="300" xr:uid="{00000000-0005-0000-0000-00003E010000}"/>
    <cellStyle name="Accent5 30" xfId="301" xr:uid="{00000000-0005-0000-0000-00003F010000}"/>
    <cellStyle name="Accent5 31" xfId="302" xr:uid="{00000000-0005-0000-0000-000040010000}"/>
    <cellStyle name="Accent5 32" xfId="303" xr:uid="{00000000-0005-0000-0000-000041010000}"/>
    <cellStyle name="Accent5 33" xfId="304" xr:uid="{00000000-0005-0000-0000-000042010000}"/>
    <cellStyle name="Accent5 34" xfId="305" xr:uid="{00000000-0005-0000-0000-000043010000}"/>
    <cellStyle name="Accent5 35" xfId="306" xr:uid="{00000000-0005-0000-0000-000044010000}"/>
    <cellStyle name="Accent5 36" xfId="307" xr:uid="{00000000-0005-0000-0000-000045010000}"/>
    <cellStyle name="Accent5 37" xfId="308" xr:uid="{00000000-0005-0000-0000-000046010000}"/>
    <cellStyle name="Accent5 38" xfId="309" xr:uid="{00000000-0005-0000-0000-000047010000}"/>
    <cellStyle name="Accent5 39" xfId="310" xr:uid="{00000000-0005-0000-0000-000048010000}"/>
    <cellStyle name="Accent5 4" xfId="311" xr:uid="{00000000-0005-0000-0000-000049010000}"/>
    <cellStyle name="Accent5 4 2" xfId="952" xr:uid="{00000000-0005-0000-0000-00004A010000}"/>
    <cellStyle name="Accent5 40" xfId="312" xr:uid="{00000000-0005-0000-0000-00004B010000}"/>
    <cellStyle name="Accent5 41" xfId="313" xr:uid="{00000000-0005-0000-0000-00004C010000}"/>
    <cellStyle name="Accent5 42" xfId="314" xr:uid="{00000000-0005-0000-0000-00004D010000}"/>
    <cellStyle name="Accent5 43" xfId="315" xr:uid="{00000000-0005-0000-0000-00004E010000}"/>
    <cellStyle name="Accent5 44" xfId="316" xr:uid="{00000000-0005-0000-0000-00004F010000}"/>
    <cellStyle name="Accent5 45" xfId="317" xr:uid="{00000000-0005-0000-0000-000050010000}"/>
    <cellStyle name="Accent5 46" xfId="318" xr:uid="{00000000-0005-0000-0000-000051010000}"/>
    <cellStyle name="Accent5 47" xfId="975" xr:uid="{19A86E1A-E5A6-4C07-8B05-B6A31EC7FF88}"/>
    <cellStyle name="Accent5 48" xfId="979" xr:uid="{AFE42390-DF71-4CD5-94AA-7C1DC6EE21CD}"/>
    <cellStyle name="Accent5 5" xfId="319" xr:uid="{00000000-0005-0000-0000-000052010000}"/>
    <cellStyle name="Accent5 6" xfId="320" xr:uid="{00000000-0005-0000-0000-000053010000}"/>
    <cellStyle name="Accent5 7" xfId="321" xr:uid="{00000000-0005-0000-0000-000054010000}"/>
    <cellStyle name="Accent5 8" xfId="322" xr:uid="{00000000-0005-0000-0000-000055010000}"/>
    <cellStyle name="Accent5 9" xfId="323" xr:uid="{00000000-0005-0000-0000-000056010000}"/>
    <cellStyle name="Accent6 - 20%" xfId="324" xr:uid="{00000000-0005-0000-0000-000057010000}"/>
    <cellStyle name="Accent6 - 40%" xfId="325" xr:uid="{00000000-0005-0000-0000-000058010000}"/>
    <cellStyle name="Accent6 - 40% 2" xfId="326" xr:uid="{00000000-0005-0000-0000-000059010000}"/>
    <cellStyle name="Accent6 - 60%" xfId="327" xr:uid="{00000000-0005-0000-0000-00005A010000}"/>
    <cellStyle name="Accent6 - 60% 2" xfId="328" xr:uid="{00000000-0005-0000-0000-00005B010000}"/>
    <cellStyle name="Accent6 10" xfId="329" xr:uid="{00000000-0005-0000-0000-00005C010000}"/>
    <cellStyle name="Accent6 11" xfId="330" xr:uid="{00000000-0005-0000-0000-00005D010000}"/>
    <cellStyle name="Accent6 12" xfId="331" xr:uid="{00000000-0005-0000-0000-00005E010000}"/>
    <cellStyle name="Accent6 13" xfId="332" xr:uid="{00000000-0005-0000-0000-00005F010000}"/>
    <cellStyle name="Accent6 14" xfId="333" xr:uid="{00000000-0005-0000-0000-000060010000}"/>
    <cellStyle name="Accent6 15" xfId="334" xr:uid="{00000000-0005-0000-0000-000061010000}"/>
    <cellStyle name="Accent6 16" xfId="335" xr:uid="{00000000-0005-0000-0000-000062010000}"/>
    <cellStyle name="Accent6 17" xfId="336" xr:uid="{00000000-0005-0000-0000-000063010000}"/>
    <cellStyle name="Accent6 18" xfId="337" xr:uid="{00000000-0005-0000-0000-000064010000}"/>
    <cellStyle name="Accent6 19" xfId="338" xr:uid="{00000000-0005-0000-0000-000065010000}"/>
    <cellStyle name="Accent6 2" xfId="339" xr:uid="{00000000-0005-0000-0000-000066010000}"/>
    <cellStyle name="Accent6 2 2" xfId="340" xr:uid="{00000000-0005-0000-0000-000067010000}"/>
    <cellStyle name="Accent6 2 3" xfId="341" xr:uid="{00000000-0005-0000-0000-000068010000}"/>
    <cellStyle name="Accent6 20" xfId="342" xr:uid="{00000000-0005-0000-0000-000069010000}"/>
    <cellStyle name="Accent6 21" xfId="343" xr:uid="{00000000-0005-0000-0000-00006A010000}"/>
    <cellStyle name="Accent6 22" xfId="344" xr:uid="{00000000-0005-0000-0000-00006B010000}"/>
    <cellStyle name="Accent6 23" xfId="345" xr:uid="{00000000-0005-0000-0000-00006C010000}"/>
    <cellStyle name="Accent6 24" xfId="346" xr:uid="{00000000-0005-0000-0000-00006D010000}"/>
    <cellStyle name="Accent6 25" xfId="347" xr:uid="{00000000-0005-0000-0000-00006E010000}"/>
    <cellStyle name="Accent6 26" xfId="348" xr:uid="{00000000-0005-0000-0000-00006F010000}"/>
    <cellStyle name="Accent6 27" xfId="349" xr:uid="{00000000-0005-0000-0000-000070010000}"/>
    <cellStyle name="Accent6 28" xfId="350" xr:uid="{00000000-0005-0000-0000-000071010000}"/>
    <cellStyle name="Accent6 29" xfId="351" xr:uid="{00000000-0005-0000-0000-000072010000}"/>
    <cellStyle name="Accent6 3" xfId="352" xr:uid="{00000000-0005-0000-0000-000073010000}"/>
    <cellStyle name="Accent6 30" xfId="353" xr:uid="{00000000-0005-0000-0000-000074010000}"/>
    <cellStyle name="Accent6 31" xfId="354" xr:uid="{00000000-0005-0000-0000-000075010000}"/>
    <cellStyle name="Accent6 32" xfId="355" xr:uid="{00000000-0005-0000-0000-000076010000}"/>
    <cellStyle name="Accent6 33" xfId="356" xr:uid="{00000000-0005-0000-0000-000077010000}"/>
    <cellStyle name="Accent6 34" xfId="357" xr:uid="{00000000-0005-0000-0000-000078010000}"/>
    <cellStyle name="Accent6 35" xfId="358" xr:uid="{00000000-0005-0000-0000-000079010000}"/>
    <cellStyle name="Accent6 36" xfId="359" xr:uid="{00000000-0005-0000-0000-00007A010000}"/>
    <cellStyle name="Accent6 37" xfId="360" xr:uid="{00000000-0005-0000-0000-00007B010000}"/>
    <cellStyle name="Accent6 38" xfId="361" xr:uid="{00000000-0005-0000-0000-00007C010000}"/>
    <cellStyle name="Accent6 39" xfId="362" xr:uid="{00000000-0005-0000-0000-00007D010000}"/>
    <cellStyle name="Accent6 4" xfId="363" xr:uid="{00000000-0005-0000-0000-00007E010000}"/>
    <cellStyle name="Accent6 4 2" xfId="953" xr:uid="{00000000-0005-0000-0000-00007F010000}"/>
    <cellStyle name="Accent6 40" xfId="364" xr:uid="{00000000-0005-0000-0000-000080010000}"/>
    <cellStyle name="Accent6 41" xfId="365" xr:uid="{00000000-0005-0000-0000-000081010000}"/>
    <cellStyle name="Accent6 42" xfId="366" xr:uid="{00000000-0005-0000-0000-000082010000}"/>
    <cellStyle name="Accent6 43" xfId="367" xr:uid="{00000000-0005-0000-0000-000083010000}"/>
    <cellStyle name="Accent6 44" xfId="368" xr:uid="{00000000-0005-0000-0000-000084010000}"/>
    <cellStyle name="Accent6 45" xfId="369" xr:uid="{00000000-0005-0000-0000-000085010000}"/>
    <cellStyle name="Accent6 46" xfId="370" xr:uid="{00000000-0005-0000-0000-000086010000}"/>
    <cellStyle name="Accent6 47" xfId="976" xr:uid="{E621E270-3CB3-4D9B-AC93-51BEB5853D21}"/>
    <cellStyle name="Accent6 48" xfId="978" xr:uid="{A032AF65-E26F-4415-9CE1-74BCB371CC17}"/>
    <cellStyle name="Accent6 5" xfId="371" xr:uid="{00000000-0005-0000-0000-000087010000}"/>
    <cellStyle name="Accent6 6" xfId="372" xr:uid="{00000000-0005-0000-0000-000088010000}"/>
    <cellStyle name="Accent6 7" xfId="373" xr:uid="{00000000-0005-0000-0000-000089010000}"/>
    <cellStyle name="Accent6 8" xfId="374" xr:uid="{00000000-0005-0000-0000-00008A010000}"/>
    <cellStyle name="Accent6 9" xfId="375" xr:uid="{00000000-0005-0000-0000-00008B010000}"/>
    <cellStyle name="Aprēķināšana 2" xfId="904" xr:uid="{00000000-0005-0000-0000-00008C010000}"/>
    <cellStyle name="Bad 2" xfId="376" xr:uid="{00000000-0005-0000-0000-00008D010000}"/>
    <cellStyle name="Bad 2 2" xfId="377" xr:uid="{00000000-0005-0000-0000-00008E010000}"/>
    <cellStyle name="Bad 2 3" xfId="378" xr:uid="{00000000-0005-0000-0000-00008F010000}"/>
    <cellStyle name="Bad 3" xfId="379" xr:uid="{00000000-0005-0000-0000-000090010000}"/>
    <cellStyle name="Brīdinājuma teksts 2" xfId="905" xr:uid="{00000000-0005-0000-0000-000091010000}"/>
    <cellStyle name="Calculation 2" xfId="380" xr:uid="{00000000-0005-0000-0000-000092010000}"/>
    <cellStyle name="Calculation 2 2" xfId="381" xr:uid="{00000000-0005-0000-0000-000093010000}"/>
    <cellStyle name="Calculation 2 3" xfId="382" xr:uid="{00000000-0005-0000-0000-000094010000}"/>
    <cellStyle name="Calculation 2 4" xfId="383" xr:uid="{00000000-0005-0000-0000-000095010000}"/>
    <cellStyle name="Calculation 3" xfId="384" xr:uid="{00000000-0005-0000-0000-000096010000}"/>
    <cellStyle name="Calculation 4" xfId="977" xr:uid="{A73227F9-7D27-4C4C-AFF1-7852445BB531}"/>
    <cellStyle name="Check Cell 2" xfId="385" xr:uid="{00000000-0005-0000-0000-000097010000}"/>
    <cellStyle name="Check Cell 2 2" xfId="386" xr:uid="{00000000-0005-0000-0000-000098010000}"/>
    <cellStyle name="Check Cell 2 3" xfId="387" xr:uid="{00000000-0005-0000-0000-000099010000}"/>
    <cellStyle name="Check Cell 3" xfId="388" xr:uid="{00000000-0005-0000-0000-00009A010000}"/>
    <cellStyle name="Comma 2" xfId="389" xr:uid="{00000000-0005-0000-0000-00009B010000}"/>
    <cellStyle name="Comma 2 2" xfId="964" xr:uid="{00000000-0005-0000-0000-00009C010000}"/>
    <cellStyle name="Comma 3" xfId="966" xr:uid="{00000000-0005-0000-0000-00009D010000}"/>
    <cellStyle name="Datumi" xfId="390" xr:uid="{00000000-0005-0000-0000-00009E010000}"/>
    <cellStyle name="Emphasis 1" xfId="391" xr:uid="{00000000-0005-0000-0000-00009F010000}"/>
    <cellStyle name="Emphasis 1 2" xfId="392" xr:uid="{00000000-0005-0000-0000-0000A0010000}"/>
    <cellStyle name="Emphasis 2" xfId="393" xr:uid="{00000000-0005-0000-0000-0000A1010000}"/>
    <cellStyle name="Emphasis 2 2" xfId="394" xr:uid="{00000000-0005-0000-0000-0000A2010000}"/>
    <cellStyle name="Emphasis 3" xfId="395" xr:uid="{00000000-0005-0000-0000-0000A3010000}"/>
    <cellStyle name="Excel Built-in Normal" xfId="970" xr:uid="{E9CDDEAE-7540-4DB1-A833-72554579AB3B}"/>
    <cellStyle name="exo" xfId="396" xr:uid="{00000000-0005-0000-0000-0000A4010000}"/>
    <cellStyle name="exo 2" xfId="397" xr:uid="{00000000-0005-0000-0000-0000A5010000}"/>
    <cellStyle name="exo 3" xfId="398" xr:uid="{00000000-0005-0000-0000-0000A6010000}"/>
    <cellStyle name="Explanatory Text 2" xfId="399" xr:uid="{00000000-0005-0000-0000-0000A7010000}"/>
    <cellStyle name="Explanatory Text 2 2" xfId="400" xr:uid="{00000000-0005-0000-0000-0000A8010000}"/>
    <cellStyle name="Explanatory Text 2 3" xfId="401" xr:uid="{00000000-0005-0000-0000-0000A9010000}"/>
    <cellStyle name="Good 2" xfId="402" xr:uid="{00000000-0005-0000-0000-0000AA010000}"/>
    <cellStyle name="Good 2 2" xfId="403" xr:uid="{00000000-0005-0000-0000-0000AB010000}"/>
    <cellStyle name="Good 2 3" xfId="404" xr:uid="{00000000-0005-0000-0000-0000AC010000}"/>
    <cellStyle name="Good 3" xfId="405" xr:uid="{00000000-0005-0000-0000-0000AD010000}"/>
    <cellStyle name="Heading 1 2" xfId="406" xr:uid="{00000000-0005-0000-0000-0000AE010000}"/>
    <cellStyle name="Heading 2 2" xfId="407" xr:uid="{00000000-0005-0000-0000-0000AF010000}"/>
    <cellStyle name="Heading 2 2 2" xfId="408" xr:uid="{00000000-0005-0000-0000-0000B0010000}"/>
    <cellStyle name="Heading 2 2 3" xfId="409" xr:uid="{00000000-0005-0000-0000-0000B1010000}"/>
    <cellStyle name="Heading 2 3" xfId="410" xr:uid="{00000000-0005-0000-0000-0000B2010000}"/>
    <cellStyle name="Heading 3 2" xfId="411" xr:uid="{00000000-0005-0000-0000-0000B3010000}"/>
    <cellStyle name="Heading 3 2 2" xfId="412" xr:uid="{00000000-0005-0000-0000-0000B4010000}"/>
    <cellStyle name="Heading 3 2 2 2" xfId="960" xr:uid="{00000000-0005-0000-0000-0000B5010000}"/>
    <cellStyle name="Heading 3 2 3" xfId="413" xr:uid="{00000000-0005-0000-0000-0000B6010000}"/>
    <cellStyle name="Heading 3 2 4" xfId="954" xr:uid="{00000000-0005-0000-0000-0000B7010000}"/>
    <cellStyle name="Heading 3 3" xfId="414" xr:uid="{00000000-0005-0000-0000-0000B8010000}"/>
    <cellStyle name="Heading 3 3 2" xfId="961" xr:uid="{00000000-0005-0000-0000-0000B9010000}"/>
    <cellStyle name="Heading 4 2" xfId="415" xr:uid="{00000000-0005-0000-0000-0000BA010000}"/>
    <cellStyle name="Hyperlink 2" xfId="416" xr:uid="{00000000-0005-0000-0000-0000BB010000}"/>
    <cellStyle name="Hyperlink 3" xfId="417" xr:uid="{00000000-0005-0000-0000-0000BC010000}"/>
    <cellStyle name="Ievade 2" xfId="906" xr:uid="{00000000-0005-0000-0000-0000BD010000}"/>
    <cellStyle name="Input 2" xfId="418" xr:uid="{00000000-0005-0000-0000-0000BE010000}"/>
    <cellStyle name="Input 2 2" xfId="419" xr:uid="{00000000-0005-0000-0000-0000BF010000}"/>
    <cellStyle name="Input 2 3" xfId="420" xr:uid="{00000000-0005-0000-0000-0000C0010000}"/>
    <cellStyle name="Input 2 4" xfId="421" xr:uid="{00000000-0005-0000-0000-0000C1010000}"/>
    <cellStyle name="Input 3" xfId="422" xr:uid="{00000000-0005-0000-0000-0000C2010000}"/>
    <cellStyle name="Input 4" xfId="980" xr:uid="{727AB014-A73A-4577-9825-3BD855D402BE}"/>
    <cellStyle name="Izvade 2" xfId="907" xr:uid="{00000000-0005-0000-0000-0000C3010000}"/>
    <cellStyle name="Koefic." xfId="423" xr:uid="{00000000-0005-0000-0000-0000C4010000}"/>
    <cellStyle name="Koefic. 2" xfId="424" xr:uid="{00000000-0005-0000-0000-0000C5010000}"/>
    <cellStyle name="Koefic. 3" xfId="425" xr:uid="{00000000-0005-0000-0000-0000C6010000}"/>
    <cellStyle name="Komats 2" xfId="7" xr:uid="{00000000-0005-0000-0000-0000C7010000}"/>
    <cellStyle name="Kopsumma 2" xfId="908" xr:uid="{00000000-0005-0000-0000-0000C8010000}"/>
    <cellStyle name="Labs 2" xfId="909" xr:uid="{00000000-0005-0000-0000-0000C9010000}"/>
    <cellStyle name="Linked Cell 2" xfId="426" xr:uid="{00000000-0005-0000-0000-0000CA010000}"/>
    <cellStyle name="Linked Cell 2 2" xfId="427" xr:uid="{00000000-0005-0000-0000-0000CB010000}"/>
    <cellStyle name="Linked Cell 2 3" xfId="428" xr:uid="{00000000-0005-0000-0000-0000CC010000}"/>
    <cellStyle name="Linked Cell 3" xfId="429" xr:uid="{00000000-0005-0000-0000-0000CD010000}"/>
    <cellStyle name="Neitrāls 2" xfId="910" xr:uid="{00000000-0005-0000-0000-0000CE010000}"/>
    <cellStyle name="Neutral 2" xfId="430" xr:uid="{00000000-0005-0000-0000-0000CF010000}"/>
    <cellStyle name="Neutral 2 2" xfId="431" xr:uid="{00000000-0005-0000-0000-0000D0010000}"/>
    <cellStyle name="Neutral 2 3" xfId="432" xr:uid="{00000000-0005-0000-0000-0000D1010000}"/>
    <cellStyle name="Neutral 3" xfId="433" xr:uid="{00000000-0005-0000-0000-0000D2010000}"/>
    <cellStyle name="Normal" xfId="0" builtinId="0"/>
    <cellStyle name="Normal 10" xfId="434" xr:uid="{00000000-0005-0000-0000-0000D4010000}"/>
    <cellStyle name="Normal 10 2" xfId="435" xr:uid="{00000000-0005-0000-0000-0000D5010000}"/>
    <cellStyle name="Normal 10 2 2" xfId="436" xr:uid="{00000000-0005-0000-0000-0000D6010000}"/>
    <cellStyle name="Normal 10 3" xfId="437" xr:uid="{00000000-0005-0000-0000-0000D7010000}"/>
    <cellStyle name="Normal 10 4" xfId="911" xr:uid="{00000000-0005-0000-0000-0000D8010000}"/>
    <cellStyle name="Normal 11" xfId="438" xr:uid="{00000000-0005-0000-0000-0000D9010000}"/>
    <cellStyle name="Normal 11 2" xfId="439" xr:uid="{00000000-0005-0000-0000-0000DA010000}"/>
    <cellStyle name="Normal 11 2 2" xfId="440" xr:uid="{00000000-0005-0000-0000-0000DB010000}"/>
    <cellStyle name="Normal 11 3" xfId="441" xr:uid="{00000000-0005-0000-0000-0000DC010000}"/>
    <cellStyle name="Normal 12" xfId="442" xr:uid="{00000000-0005-0000-0000-0000DD010000}"/>
    <cellStyle name="Normal 12 2" xfId="443" xr:uid="{00000000-0005-0000-0000-0000DE010000}"/>
    <cellStyle name="Normal 12 2 2" xfId="444" xr:uid="{00000000-0005-0000-0000-0000DF010000}"/>
    <cellStyle name="Normal 12 3" xfId="445" xr:uid="{00000000-0005-0000-0000-0000E0010000}"/>
    <cellStyle name="Normal 13" xfId="446" xr:uid="{00000000-0005-0000-0000-0000E1010000}"/>
    <cellStyle name="Normal 13 2" xfId="447" xr:uid="{00000000-0005-0000-0000-0000E2010000}"/>
    <cellStyle name="Normal 13 2 2" xfId="448" xr:uid="{00000000-0005-0000-0000-0000E3010000}"/>
    <cellStyle name="Normal 13 3" xfId="449" xr:uid="{00000000-0005-0000-0000-0000E4010000}"/>
    <cellStyle name="Normal 14" xfId="450" xr:uid="{00000000-0005-0000-0000-0000E5010000}"/>
    <cellStyle name="Normal 14 2" xfId="451" xr:uid="{00000000-0005-0000-0000-0000E6010000}"/>
    <cellStyle name="Normal 14 2 2" xfId="452" xr:uid="{00000000-0005-0000-0000-0000E7010000}"/>
    <cellStyle name="Normal 14 3" xfId="453" xr:uid="{00000000-0005-0000-0000-0000E8010000}"/>
    <cellStyle name="Normal 15" xfId="454" xr:uid="{00000000-0005-0000-0000-0000E9010000}"/>
    <cellStyle name="Normal 15 2" xfId="455" xr:uid="{00000000-0005-0000-0000-0000EA010000}"/>
    <cellStyle name="Normal 15 2 2" xfId="456" xr:uid="{00000000-0005-0000-0000-0000EB010000}"/>
    <cellStyle name="Normal 15 3" xfId="457" xr:uid="{00000000-0005-0000-0000-0000EC010000}"/>
    <cellStyle name="Normal 16" xfId="458" xr:uid="{00000000-0005-0000-0000-0000ED010000}"/>
    <cellStyle name="Normal 16 2" xfId="459" xr:uid="{00000000-0005-0000-0000-0000EE010000}"/>
    <cellStyle name="Normal 16 2 2" xfId="460" xr:uid="{00000000-0005-0000-0000-0000EF010000}"/>
    <cellStyle name="Normal 16 3" xfId="461" xr:uid="{00000000-0005-0000-0000-0000F0010000}"/>
    <cellStyle name="Normal 17" xfId="462" xr:uid="{00000000-0005-0000-0000-0000F1010000}"/>
    <cellStyle name="Normal 17 2" xfId="463" xr:uid="{00000000-0005-0000-0000-0000F2010000}"/>
    <cellStyle name="Normal 17 3" xfId="464" xr:uid="{00000000-0005-0000-0000-0000F3010000}"/>
    <cellStyle name="Normal 18" xfId="465" xr:uid="{00000000-0005-0000-0000-0000F4010000}"/>
    <cellStyle name="Normal 18 2" xfId="466" xr:uid="{00000000-0005-0000-0000-0000F5010000}"/>
    <cellStyle name="Normal 19" xfId="467" xr:uid="{00000000-0005-0000-0000-0000F6010000}"/>
    <cellStyle name="Normal 19 2" xfId="468" xr:uid="{00000000-0005-0000-0000-0000F7010000}"/>
    <cellStyle name="Normal 19 3" xfId="469" xr:uid="{00000000-0005-0000-0000-0000F8010000}"/>
    <cellStyle name="Normal 2" xfId="1" xr:uid="{00000000-0005-0000-0000-0000F9010000}"/>
    <cellStyle name="Normal 2 2" xfId="2" xr:uid="{00000000-0005-0000-0000-0000FA010000}"/>
    <cellStyle name="Normal 2 2 2" xfId="471" xr:uid="{00000000-0005-0000-0000-0000FB010000}"/>
    <cellStyle name="Normal 2 2 3" xfId="472" xr:uid="{00000000-0005-0000-0000-0000FC010000}"/>
    <cellStyle name="Normal 2 3" xfId="473" xr:uid="{00000000-0005-0000-0000-0000FD010000}"/>
    <cellStyle name="Normal 2 3 2" xfId="474" xr:uid="{00000000-0005-0000-0000-0000FE010000}"/>
    <cellStyle name="Normal 2 4" xfId="475" xr:uid="{00000000-0005-0000-0000-0000FF010000}"/>
    <cellStyle name="Normal 2 5" xfId="470" xr:uid="{00000000-0005-0000-0000-000000020000}"/>
    <cellStyle name="Normal 20" xfId="476" xr:uid="{00000000-0005-0000-0000-000001020000}"/>
    <cellStyle name="Normal 20 2" xfId="477" xr:uid="{00000000-0005-0000-0000-000002020000}"/>
    <cellStyle name="Normal 20 2 2" xfId="478" xr:uid="{00000000-0005-0000-0000-000003020000}"/>
    <cellStyle name="Normal 20 3" xfId="479" xr:uid="{00000000-0005-0000-0000-000004020000}"/>
    <cellStyle name="Normal 21" xfId="480" xr:uid="{00000000-0005-0000-0000-000005020000}"/>
    <cellStyle name="Normal 21 2" xfId="481" xr:uid="{00000000-0005-0000-0000-000006020000}"/>
    <cellStyle name="Normal 21 2 2" xfId="482" xr:uid="{00000000-0005-0000-0000-000007020000}"/>
    <cellStyle name="Normal 21 3" xfId="483" xr:uid="{00000000-0005-0000-0000-000008020000}"/>
    <cellStyle name="Normal 22" xfId="484" xr:uid="{00000000-0005-0000-0000-000009020000}"/>
    <cellStyle name="Normal 22 2" xfId="485" xr:uid="{00000000-0005-0000-0000-00000A020000}"/>
    <cellStyle name="Normal 23" xfId="486" xr:uid="{00000000-0005-0000-0000-00000B020000}"/>
    <cellStyle name="Normal 23 2" xfId="487" xr:uid="{00000000-0005-0000-0000-00000C020000}"/>
    <cellStyle name="Normal 24" xfId="488" xr:uid="{00000000-0005-0000-0000-00000D020000}"/>
    <cellStyle name="Normal 25" xfId="489" xr:uid="{00000000-0005-0000-0000-00000E020000}"/>
    <cellStyle name="Normal 26" xfId="490" xr:uid="{00000000-0005-0000-0000-00000F020000}"/>
    <cellStyle name="Normal 27" xfId="491" xr:uid="{00000000-0005-0000-0000-000010020000}"/>
    <cellStyle name="Normal 28" xfId="492" xr:uid="{00000000-0005-0000-0000-000011020000}"/>
    <cellStyle name="Normal 28 3" xfId="493" xr:uid="{00000000-0005-0000-0000-000012020000}"/>
    <cellStyle name="Normal 29" xfId="494" xr:uid="{00000000-0005-0000-0000-000013020000}"/>
    <cellStyle name="Normal 3" xfId="3" xr:uid="{00000000-0005-0000-0000-000014020000}"/>
    <cellStyle name="Normal 3 2" xfId="496" xr:uid="{00000000-0005-0000-0000-000015020000}"/>
    <cellStyle name="Normal 3 2 2" xfId="912" xr:uid="{00000000-0005-0000-0000-000016020000}"/>
    <cellStyle name="Normal 3 3" xfId="497" xr:uid="{00000000-0005-0000-0000-000017020000}"/>
    <cellStyle name="Normal 3 3 2" xfId="498" xr:uid="{00000000-0005-0000-0000-000018020000}"/>
    <cellStyle name="Normal 3 4" xfId="499" xr:uid="{00000000-0005-0000-0000-000019020000}"/>
    <cellStyle name="Normal 3 4 2" xfId="500" xr:uid="{00000000-0005-0000-0000-00001A020000}"/>
    <cellStyle name="Normal 3 5" xfId="501" xr:uid="{00000000-0005-0000-0000-00001B020000}"/>
    <cellStyle name="Normal 3 6" xfId="502" xr:uid="{00000000-0005-0000-0000-00001C020000}"/>
    <cellStyle name="Normal 3 7" xfId="495" xr:uid="{00000000-0005-0000-0000-00001D020000}"/>
    <cellStyle name="Normal 3 8" xfId="967" xr:uid="{00000000-0005-0000-0000-00001E020000}"/>
    <cellStyle name="Normal 30" xfId="503" xr:uid="{00000000-0005-0000-0000-00001F020000}"/>
    <cellStyle name="Normal 31" xfId="504" xr:uid="{00000000-0005-0000-0000-000020020000}"/>
    <cellStyle name="Normal 32" xfId="505" xr:uid="{00000000-0005-0000-0000-000021020000}"/>
    <cellStyle name="Normal 33" xfId="506" xr:uid="{00000000-0005-0000-0000-000022020000}"/>
    <cellStyle name="Normal 34" xfId="878" xr:uid="{00000000-0005-0000-0000-000023020000}"/>
    <cellStyle name="Normal 34 2" xfId="963" xr:uid="{00000000-0005-0000-0000-000024020000}"/>
    <cellStyle name="Normal 35" xfId="1024" xr:uid="{AA2D3618-58BD-4EBB-824B-CBF78C64D342}"/>
    <cellStyle name="Normal 36" xfId="969" xr:uid="{00000000-0005-0000-0000-000025020000}"/>
    <cellStyle name="Normal 4" xfId="507" xr:uid="{00000000-0005-0000-0000-000026020000}"/>
    <cellStyle name="Normal 5" xfId="508" xr:uid="{00000000-0005-0000-0000-000027020000}"/>
    <cellStyle name="Normal 5 2" xfId="509" xr:uid="{00000000-0005-0000-0000-000028020000}"/>
    <cellStyle name="Normal 5 2 2" xfId="510" xr:uid="{00000000-0005-0000-0000-000029020000}"/>
    <cellStyle name="Normal 5 2 3" xfId="511" xr:uid="{00000000-0005-0000-0000-00002A020000}"/>
    <cellStyle name="Normal 5 3" xfId="512" xr:uid="{00000000-0005-0000-0000-00002B020000}"/>
    <cellStyle name="Normal 5 3 2" xfId="513" xr:uid="{00000000-0005-0000-0000-00002C020000}"/>
    <cellStyle name="Normal 5 3 3" xfId="514" xr:uid="{00000000-0005-0000-0000-00002D020000}"/>
    <cellStyle name="Normal 6" xfId="515" xr:uid="{00000000-0005-0000-0000-00002E020000}"/>
    <cellStyle name="Normal 6 2" xfId="516" xr:uid="{00000000-0005-0000-0000-00002F020000}"/>
    <cellStyle name="Normal 7" xfId="517" xr:uid="{00000000-0005-0000-0000-000030020000}"/>
    <cellStyle name="Normal 7 2" xfId="518" xr:uid="{00000000-0005-0000-0000-000031020000}"/>
    <cellStyle name="Normal 7 3" xfId="519" xr:uid="{00000000-0005-0000-0000-000032020000}"/>
    <cellStyle name="Normal 7 3 2" xfId="962" xr:uid="{00000000-0005-0000-0000-000033020000}"/>
    <cellStyle name="Normal 8" xfId="520" xr:uid="{00000000-0005-0000-0000-000034020000}"/>
    <cellStyle name="Normal 8 2" xfId="521" xr:uid="{00000000-0005-0000-0000-000035020000}"/>
    <cellStyle name="Normal 8 2 2" xfId="522" xr:uid="{00000000-0005-0000-0000-000036020000}"/>
    <cellStyle name="Normal 8 3" xfId="523" xr:uid="{00000000-0005-0000-0000-000037020000}"/>
    <cellStyle name="Normal 8 4" xfId="913" xr:uid="{00000000-0005-0000-0000-000038020000}"/>
    <cellStyle name="Normal 9" xfId="524" xr:uid="{00000000-0005-0000-0000-000039020000}"/>
    <cellStyle name="Normal 9 2" xfId="525" xr:uid="{00000000-0005-0000-0000-00003A020000}"/>
    <cellStyle name="Normal 9 2 2" xfId="526" xr:uid="{00000000-0005-0000-0000-00003B020000}"/>
    <cellStyle name="Normal 9 3" xfId="527" xr:uid="{00000000-0005-0000-0000-00003C020000}"/>
    <cellStyle name="Normal 9 4" xfId="914" xr:uid="{00000000-0005-0000-0000-00003D020000}"/>
    <cellStyle name="Nosaukums 2" xfId="915" xr:uid="{00000000-0005-0000-0000-00003F020000}"/>
    <cellStyle name="Note 2" xfId="528" xr:uid="{00000000-0005-0000-0000-000040020000}"/>
    <cellStyle name="Note 2 2" xfId="529" xr:uid="{00000000-0005-0000-0000-000041020000}"/>
    <cellStyle name="Note 2 2 2" xfId="530" xr:uid="{00000000-0005-0000-0000-000042020000}"/>
    <cellStyle name="Note 2 3" xfId="531" xr:uid="{00000000-0005-0000-0000-000043020000}"/>
    <cellStyle name="Note 2 4" xfId="532" xr:uid="{00000000-0005-0000-0000-000044020000}"/>
    <cellStyle name="Note 2 5" xfId="1018" xr:uid="{8A6395B7-AA09-4C49-9812-71F65E077E95}"/>
    <cellStyle name="Note 3" xfId="533" xr:uid="{00000000-0005-0000-0000-000045020000}"/>
    <cellStyle name="Note 4" xfId="534" xr:uid="{00000000-0005-0000-0000-000046020000}"/>
    <cellStyle name="Note 5" xfId="535" xr:uid="{00000000-0005-0000-0000-000047020000}"/>
    <cellStyle name="Note 6" xfId="536" xr:uid="{00000000-0005-0000-0000-000048020000}"/>
    <cellStyle name="Note 7" xfId="981" xr:uid="{834E9D6A-24D5-4B0E-B212-E6EB3110BDF4}"/>
    <cellStyle name="Output 2" xfId="537" xr:uid="{00000000-0005-0000-0000-000049020000}"/>
    <cellStyle name="Output 2 2" xfId="538" xr:uid="{00000000-0005-0000-0000-00004A020000}"/>
    <cellStyle name="Output 2 3" xfId="539" xr:uid="{00000000-0005-0000-0000-00004B020000}"/>
    <cellStyle name="Output 3" xfId="540" xr:uid="{00000000-0005-0000-0000-00004C020000}"/>
    <cellStyle name="Output 4" xfId="982" xr:uid="{76A25806-6673-4DE8-999A-04D657943783}"/>
    <cellStyle name="Parastais 13" xfId="541" xr:uid="{00000000-0005-0000-0000-00004D020000}"/>
    <cellStyle name="Parastais 2" xfId="542" xr:uid="{00000000-0005-0000-0000-00004E020000}"/>
    <cellStyle name="Parastais 2 2" xfId="543" xr:uid="{00000000-0005-0000-0000-00004F020000}"/>
    <cellStyle name="Parastais 2 3" xfId="544" xr:uid="{00000000-0005-0000-0000-000050020000}"/>
    <cellStyle name="Parastais 2_FMRik_260209_marts_sad1II.variants" xfId="545" xr:uid="{00000000-0005-0000-0000-000051020000}"/>
    <cellStyle name="Parastais 3" xfId="546" xr:uid="{00000000-0005-0000-0000-000052020000}"/>
    <cellStyle name="Parastais 3 2" xfId="916" xr:uid="{00000000-0005-0000-0000-000053020000}"/>
    <cellStyle name="Parastais 4" xfId="547" xr:uid="{00000000-0005-0000-0000-000054020000}"/>
    <cellStyle name="Parastais 5" xfId="548" xr:uid="{00000000-0005-0000-0000-000055020000}"/>
    <cellStyle name="Parastais 6" xfId="549" xr:uid="{00000000-0005-0000-0000-000056020000}"/>
    <cellStyle name="Parastais_arvalstu_ienemumi_12_05_2005" xfId="550" xr:uid="{00000000-0005-0000-0000-000057020000}"/>
    <cellStyle name="Parasts 2" xfId="4" xr:uid="{00000000-0005-0000-0000-000058020000}"/>
    <cellStyle name="Parasts 2 2" xfId="917" xr:uid="{00000000-0005-0000-0000-000059020000}"/>
    <cellStyle name="Parasts 3" xfId="5" xr:uid="{00000000-0005-0000-0000-00005A020000}"/>
    <cellStyle name="Parasts 3 2" xfId="918" xr:uid="{00000000-0005-0000-0000-00005B020000}"/>
    <cellStyle name="Parasts 3 3" xfId="551" xr:uid="{00000000-0005-0000-0000-00005C020000}"/>
    <cellStyle name="Parasts 4" xfId="552" xr:uid="{00000000-0005-0000-0000-00005D020000}"/>
    <cellStyle name="Parasts 5" xfId="6" xr:uid="{00000000-0005-0000-0000-00005E020000}"/>
    <cellStyle name="Paskaidrojošs teksts 2" xfId="919" xr:uid="{00000000-0005-0000-0000-00005F020000}"/>
    <cellStyle name="Pārbaudes šūna 2" xfId="920" xr:uid="{00000000-0005-0000-0000-000060020000}"/>
    <cellStyle name="Percent 2" xfId="553" xr:uid="{00000000-0005-0000-0000-000061020000}"/>
    <cellStyle name="Percent 2 2" xfId="554" xr:uid="{00000000-0005-0000-0000-000062020000}"/>
    <cellStyle name="Percent 2 3" xfId="968" xr:uid="{00000000-0005-0000-0000-000063020000}"/>
    <cellStyle name="Percent 3" xfId="555" xr:uid="{00000000-0005-0000-0000-000064020000}"/>
    <cellStyle name="Percent 3 2" xfId="556" xr:uid="{00000000-0005-0000-0000-000065020000}"/>
    <cellStyle name="Percent 4" xfId="557" xr:uid="{00000000-0005-0000-0000-000066020000}"/>
    <cellStyle name="Percent 5" xfId="965" xr:uid="{00000000-0005-0000-0000-000067020000}"/>
    <cellStyle name="Pie??m." xfId="558" xr:uid="{00000000-0005-0000-0000-000068020000}"/>
    <cellStyle name="Pie??m. 2" xfId="559" xr:uid="{00000000-0005-0000-0000-000069020000}"/>
    <cellStyle name="Pie??m. 3" xfId="560" xr:uid="{00000000-0005-0000-0000-00006A020000}"/>
    <cellStyle name="Pie?æm." xfId="561" xr:uid="{00000000-0005-0000-0000-00006B020000}"/>
    <cellStyle name="Pieņęm." xfId="563" xr:uid="{00000000-0005-0000-0000-00006C020000}"/>
    <cellStyle name="Pieņēm." xfId="562" xr:uid="{00000000-0005-0000-0000-00006D020000}"/>
    <cellStyle name="Piezīme 2" xfId="921" xr:uid="{00000000-0005-0000-0000-00006E020000}"/>
    <cellStyle name="Procenti 2" xfId="8" xr:uid="{00000000-0005-0000-0000-00006F020000}"/>
    <cellStyle name="Saistītā šūna" xfId="922" xr:uid="{00000000-0005-0000-0000-000070020000}"/>
    <cellStyle name="SAPBEXaggData" xfId="564" xr:uid="{00000000-0005-0000-0000-000071020000}"/>
    <cellStyle name="SAPBEXaggData 2" xfId="565" xr:uid="{00000000-0005-0000-0000-000072020000}"/>
    <cellStyle name="SAPBEXaggData 2 2" xfId="566" xr:uid="{00000000-0005-0000-0000-000073020000}"/>
    <cellStyle name="SAPBEXaggData 2 3" xfId="567" xr:uid="{00000000-0005-0000-0000-000074020000}"/>
    <cellStyle name="SAPBEXaggData 2 4" xfId="568" xr:uid="{00000000-0005-0000-0000-000075020000}"/>
    <cellStyle name="SAPBEXaggData 3" xfId="569" xr:uid="{00000000-0005-0000-0000-000076020000}"/>
    <cellStyle name="SAPBEXaggData 4" xfId="570" xr:uid="{00000000-0005-0000-0000-000077020000}"/>
    <cellStyle name="SAPBEXaggData 5" xfId="571" xr:uid="{00000000-0005-0000-0000-000078020000}"/>
    <cellStyle name="SAPBEXaggData 6" xfId="983" xr:uid="{AB5044AD-4685-4DE6-A663-093F10E3F777}"/>
    <cellStyle name="SAPBEXaggDataEmph" xfId="572" xr:uid="{00000000-0005-0000-0000-000079020000}"/>
    <cellStyle name="SAPBEXaggDataEmph 2" xfId="573" xr:uid="{00000000-0005-0000-0000-00007A020000}"/>
    <cellStyle name="SAPBEXaggDataEmph 2 2" xfId="574" xr:uid="{00000000-0005-0000-0000-00007B020000}"/>
    <cellStyle name="SAPBEXaggDataEmph 2 3" xfId="575" xr:uid="{00000000-0005-0000-0000-00007C020000}"/>
    <cellStyle name="SAPBEXaggDataEmph 2 4" xfId="576" xr:uid="{00000000-0005-0000-0000-00007D020000}"/>
    <cellStyle name="SAPBEXaggDataEmph 3" xfId="577" xr:uid="{00000000-0005-0000-0000-00007E020000}"/>
    <cellStyle name="SAPBEXaggDataEmph 4" xfId="923" xr:uid="{00000000-0005-0000-0000-00007F020000}"/>
    <cellStyle name="SAPBEXaggDataEmph 5" xfId="984" xr:uid="{22FB7FC1-23E8-4A06-96FB-AC449F525AD2}"/>
    <cellStyle name="SAPBEXaggItem" xfId="578" xr:uid="{00000000-0005-0000-0000-000080020000}"/>
    <cellStyle name="SAPBEXaggItem 2" xfId="579" xr:uid="{00000000-0005-0000-0000-000081020000}"/>
    <cellStyle name="SAPBEXaggItem 2 2" xfId="580" xr:uid="{00000000-0005-0000-0000-000082020000}"/>
    <cellStyle name="SAPBEXaggItem 2 3" xfId="581" xr:uid="{00000000-0005-0000-0000-000083020000}"/>
    <cellStyle name="SAPBEXaggItem 2 4" xfId="582" xr:uid="{00000000-0005-0000-0000-000084020000}"/>
    <cellStyle name="SAPBEXaggItem 3" xfId="583" xr:uid="{00000000-0005-0000-0000-000085020000}"/>
    <cellStyle name="SAPBEXaggItem 4" xfId="584" xr:uid="{00000000-0005-0000-0000-000086020000}"/>
    <cellStyle name="SAPBEXaggItem 5" xfId="585" xr:uid="{00000000-0005-0000-0000-000087020000}"/>
    <cellStyle name="SAPBEXaggItem 6" xfId="924" xr:uid="{00000000-0005-0000-0000-000088020000}"/>
    <cellStyle name="SAPBEXaggItem 7" xfId="985" xr:uid="{C5FBCEC1-9B03-44E7-9A71-C722A78BC740}"/>
    <cellStyle name="SAPBEXaggItemX" xfId="586" xr:uid="{00000000-0005-0000-0000-000089020000}"/>
    <cellStyle name="SAPBEXaggItemX 2" xfId="587" xr:uid="{00000000-0005-0000-0000-00008A020000}"/>
    <cellStyle name="SAPBEXaggItemX 2 2" xfId="588" xr:uid="{00000000-0005-0000-0000-00008B020000}"/>
    <cellStyle name="SAPBEXaggItemX 2 3" xfId="589" xr:uid="{00000000-0005-0000-0000-00008C020000}"/>
    <cellStyle name="SAPBEXaggItemX 2 4" xfId="590" xr:uid="{00000000-0005-0000-0000-00008D020000}"/>
    <cellStyle name="SAPBEXaggItemX 3" xfId="591" xr:uid="{00000000-0005-0000-0000-00008E020000}"/>
    <cellStyle name="SAPBEXaggItemX 4" xfId="925" xr:uid="{00000000-0005-0000-0000-00008F020000}"/>
    <cellStyle name="SAPBEXaggItemX 5" xfId="986" xr:uid="{DD1C822F-2F03-439A-846C-76FA98954485}"/>
    <cellStyle name="SAPBEXchaText" xfId="592" xr:uid="{00000000-0005-0000-0000-000090020000}"/>
    <cellStyle name="SAPBEXchaText 2" xfId="593" xr:uid="{00000000-0005-0000-0000-000091020000}"/>
    <cellStyle name="SAPBEXchaText 2 2" xfId="594" xr:uid="{00000000-0005-0000-0000-000092020000}"/>
    <cellStyle name="SAPBEXchaText 2 3" xfId="595" xr:uid="{00000000-0005-0000-0000-000093020000}"/>
    <cellStyle name="SAPBEXchaText 3" xfId="596" xr:uid="{00000000-0005-0000-0000-000094020000}"/>
    <cellStyle name="SAPBEXchaText 3 2" xfId="955" xr:uid="{00000000-0005-0000-0000-000095020000}"/>
    <cellStyle name="SAPBEXchaText 4" xfId="597" xr:uid="{00000000-0005-0000-0000-000096020000}"/>
    <cellStyle name="SAPBEXchaText 5" xfId="598" xr:uid="{00000000-0005-0000-0000-000097020000}"/>
    <cellStyle name="SAPBEXchaText 6" xfId="599" xr:uid="{00000000-0005-0000-0000-000098020000}"/>
    <cellStyle name="SAPBEXchaText 7" xfId="926" xr:uid="{00000000-0005-0000-0000-000099020000}"/>
    <cellStyle name="SAPBEXchaText 8" xfId="987" xr:uid="{A544025F-EF6F-4594-98E1-0ECDB6AE7D33}"/>
    <cellStyle name="SAPBEXexcBad7" xfId="600" xr:uid="{00000000-0005-0000-0000-00009A020000}"/>
    <cellStyle name="SAPBEXexcBad7 2" xfId="601" xr:uid="{00000000-0005-0000-0000-00009B020000}"/>
    <cellStyle name="SAPBEXexcBad7 2 2" xfId="602" xr:uid="{00000000-0005-0000-0000-00009C020000}"/>
    <cellStyle name="SAPBEXexcBad7 2 3" xfId="603" xr:uid="{00000000-0005-0000-0000-00009D020000}"/>
    <cellStyle name="SAPBEXexcBad7 2 4" xfId="604" xr:uid="{00000000-0005-0000-0000-00009E020000}"/>
    <cellStyle name="SAPBEXexcBad7 3" xfId="605" xr:uid="{00000000-0005-0000-0000-00009F020000}"/>
    <cellStyle name="SAPBEXexcBad7 4" xfId="988" xr:uid="{883913FB-3696-45A6-B437-8FADF9775CA2}"/>
    <cellStyle name="SAPBEXexcBad8" xfId="606" xr:uid="{00000000-0005-0000-0000-0000A0020000}"/>
    <cellStyle name="SAPBEXexcBad8 2" xfId="607" xr:uid="{00000000-0005-0000-0000-0000A1020000}"/>
    <cellStyle name="SAPBEXexcBad8 2 2" xfId="608" xr:uid="{00000000-0005-0000-0000-0000A2020000}"/>
    <cellStyle name="SAPBEXexcBad8 2 3" xfId="609" xr:uid="{00000000-0005-0000-0000-0000A3020000}"/>
    <cellStyle name="SAPBEXexcBad8 2 4" xfId="610" xr:uid="{00000000-0005-0000-0000-0000A4020000}"/>
    <cellStyle name="SAPBEXexcBad8 3" xfId="611" xr:uid="{00000000-0005-0000-0000-0000A5020000}"/>
    <cellStyle name="SAPBEXexcBad8 4" xfId="989" xr:uid="{22604751-61BE-4383-AEA0-78614AE16467}"/>
    <cellStyle name="SAPBEXexcBad9" xfId="612" xr:uid="{00000000-0005-0000-0000-0000A6020000}"/>
    <cellStyle name="SAPBEXexcBad9 2" xfId="613" xr:uid="{00000000-0005-0000-0000-0000A7020000}"/>
    <cellStyle name="SAPBEXexcBad9 2 2" xfId="614" xr:uid="{00000000-0005-0000-0000-0000A8020000}"/>
    <cellStyle name="SAPBEXexcBad9 2 3" xfId="615" xr:uid="{00000000-0005-0000-0000-0000A9020000}"/>
    <cellStyle name="SAPBEXexcBad9 2 4" xfId="616" xr:uid="{00000000-0005-0000-0000-0000AA020000}"/>
    <cellStyle name="SAPBEXexcBad9 3" xfId="617" xr:uid="{00000000-0005-0000-0000-0000AB020000}"/>
    <cellStyle name="SAPBEXexcBad9 4" xfId="990" xr:uid="{1159B575-C25F-4FD7-9834-95DB54C44DDB}"/>
    <cellStyle name="SAPBEXexcCritical4" xfId="618" xr:uid="{00000000-0005-0000-0000-0000AC020000}"/>
    <cellStyle name="SAPBEXexcCritical4 2" xfId="619" xr:uid="{00000000-0005-0000-0000-0000AD020000}"/>
    <cellStyle name="SAPBEXexcCritical4 2 2" xfId="620" xr:uid="{00000000-0005-0000-0000-0000AE020000}"/>
    <cellStyle name="SAPBEXexcCritical4 2 3" xfId="621" xr:uid="{00000000-0005-0000-0000-0000AF020000}"/>
    <cellStyle name="SAPBEXexcCritical4 2 4" xfId="622" xr:uid="{00000000-0005-0000-0000-0000B0020000}"/>
    <cellStyle name="SAPBEXexcCritical4 3" xfId="623" xr:uid="{00000000-0005-0000-0000-0000B1020000}"/>
    <cellStyle name="SAPBEXexcCritical4 4" xfId="991" xr:uid="{FD6EF717-0773-45C8-B39B-C1D8BAB8BC6B}"/>
    <cellStyle name="SAPBEXexcCritical5" xfId="624" xr:uid="{00000000-0005-0000-0000-0000B2020000}"/>
    <cellStyle name="SAPBEXexcCritical5 2" xfId="625" xr:uid="{00000000-0005-0000-0000-0000B3020000}"/>
    <cellStyle name="SAPBEXexcCritical5 2 2" xfId="626" xr:uid="{00000000-0005-0000-0000-0000B4020000}"/>
    <cellStyle name="SAPBEXexcCritical5 2 3" xfId="627" xr:uid="{00000000-0005-0000-0000-0000B5020000}"/>
    <cellStyle name="SAPBEXexcCritical5 2 4" xfId="628" xr:uid="{00000000-0005-0000-0000-0000B6020000}"/>
    <cellStyle name="SAPBEXexcCritical5 3" xfId="629" xr:uid="{00000000-0005-0000-0000-0000B7020000}"/>
    <cellStyle name="SAPBEXexcCritical5 4" xfId="992" xr:uid="{4D6ECD18-B1A5-4A7B-BD05-BF14AC7C0B3C}"/>
    <cellStyle name="SAPBEXexcCritical6" xfId="630" xr:uid="{00000000-0005-0000-0000-0000B8020000}"/>
    <cellStyle name="SAPBEXexcCritical6 2" xfId="631" xr:uid="{00000000-0005-0000-0000-0000B9020000}"/>
    <cellStyle name="SAPBEXexcCritical6 2 2" xfId="632" xr:uid="{00000000-0005-0000-0000-0000BA020000}"/>
    <cellStyle name="SAPBEXexcCritical6 2 3" xfId="633" xr:uid="{00000000-0005-0000-0000-0000BB020000}"/>
    <cellStyle name="SAPBEXexcCritical6 2 4" xfId="634" xr:uid="{00000000-0005-0000-0000-0000BC020000}"/>
    <cellStyle name="SAPBEXexcCritical6 3" xfId="635" xr:uid="{00000000-0005-0000-0000-0000BD020000}"/>
    <cellStyle name="SAPBEXexcCritical6 4" xfId="993" xr:uid="{C2EC14CC-27E7-41B8-8FAA-11C2D45F98F6}"/>
    <cellStyle name="SAPBEXexcGood1" xfId="636" xr:uid="{00000000-0005-0000-0000-0000BE020000}"/>
    <cellStyle name="SAPBEXexcGood1 2" xfId="637" xr:uid="{00000000-0005-0000-0000-0000BF020000}"/>
    <cellStyle name="SAPBEXexcGood1 2 2" xfId="638" xr:uid="{00000000-0005-0000-0000-0000C0020000}"/>
    <cellStyle name="SAPBEXexcGood1 2 3" xfId="639" xr:uid="{00000000-0005-0000-0000-0000C1020000}"/>
    <cellStyle name="SAPBEXexcGood1 2 4" xfId="640" xr:uid="{00000000-0005-0000-0000-0000C2020000}"/>
    <cellStyle name="SAPBEXexcGood1 3" xfId="641" xr:uid="{00000000-0005-0000-0000-0000C3020000}"/>
    <cellStyle name="SAPBEXexcGood1 4" xfId="994" xr:uid="{975D38BD-50EC-4C95-81C0-E1D080CE8176}"/>
    <cellStyle name="SAPBEXexcGood2" xfId="642" xr:uid="{00000000-0005-0000-0000-0000C4020000}"/>
    <cellStyle name="SAPBEXexcGood2 2" xfId="643" xr:uid="{00000000-0005-0000-0000-0000C5020000}"/>
    <cellStyle name="SAPBEXexcGood2 2 2" xfId="644" xr:uid="{00000000-0005-0000-0000-0000C6020000}"/>
    <cellStyle name="SAPBEXexcGood2 2 3" xfId="645" xr:uid="{00000000-0005-0000-0000-0000C7020000}"/>
    <cellStyle name="SAPBEXexcGood2 2 4" xfId="646" xr:uid="{00000000-0005-0000-0000-0000C8020000}"/>
    <cellStyle name="SAPBEXexcGood2 3" xfId="647" xr:uid="{00000000-0005-0000-0000-0000C9020000}"/>
    <cellStyle name="SAPBEXexcGood2 4" xfId="995" xr:uid="{1FAF9C36-5D7E-4A3D-B7A3-030059BD89BA}"/>
    <cellStyle name="SAPBEXexcGood3" xfId="648" xr:uid="{00000000-0005-0000-0000-0000CA020000}"/>
    <cellStyle name="SAPBEXexcGood3 2" xfId="649" xr:uid="{00000000-0005-0000-0000-0000CB020000}"/>
    <cellStyle name="SAPBEXexcGood3 2 2" xfId="650" xr:uid="{00000000-0005-0000-0000-0000CC020000}"/>
    <cellStyle name="SAPBEXexcGood3 2 3" xfId="651" xr:uid="{00000000-0005-0000-0000-0000CD020000}"/>
    <cellStyle name="SAPBEXexcGood3 2 4" xfId="652" xr:uid="{00000000-0005-0000-0000-0000CE020000}"/>
    <cellStyle name="SAPBEXexcGood3 3" xfId="653" xr:uid="{00000000-0005-0000-0000-0000CF020000}"/>
    <cellStyle name="SAPBEXexcGood3 4" xfId="996" xr:uid="{7F4636E7-CF83-4C7F-905A-B5DDC87DF4E8}"/>
    <cellStyle name="SAPBEXfilterDrill" xfId="654" xr:uid="{00000000-0005-0000-0000-0000D0020000}"/>
    <cellStyle name="SAPBEXfilterDrill 2" xfId="655" xr:uid="{00000000-0005-0000-0000-0000D1020000}"/>
    <cellStyle name="SAPBEXfilterDrill 2 2" xfId="656" xr:uid="{00000000-0005-0000-0000-0000D2020000}"/>
    <cellStyle name="SAPBEXfilterDrill 2 3" xfId="657" xr:uid="{00000000-0005-0000-0000-0000D3020000}"/>
    <cellStyle name="SAPBEXfilterDrill 3" xfId="658" xr:uid="{00000000-0005-0000-0000-0000D4020000}"/>
    <cellStyle name="SAPBEXfilterItem" xfId="659" xr:uid="{00000000-0005-0000-0000-0000D5020000}"/>
    <cellStyle name="SAPBEXfilterItem 2" xfId="660" xr:uid="{00000000-0005-0000-0000-0000D6020000}"/>
    <cellStyle name="SAPBEXfilterItem 2 2" xfId="661" xr:uid="{00000000-0005-0000-0000-0000D7020000}"/>
    <cellStyle name="SAPBEXfilterItem 2 3" xfId="662" xr:uid="{00000000-0005-0000-0000-0000D8020000}"/>
    <cellStyle name="SAPBEXfilterItem 3" xfId="663" xr:uid="{00000000-0005-0000-0000-0000D9020000}"/>
    <cellStyle name="SAPBEXfilterItem 4" xfId="664" xr:uid="{00000000-0005-0000-0000-0000DA020000}"/>
    <cellStyle name="SAPBEXfilterItem 5" xfId="665" xr:uid="{00000000-0005-0000-0000-0000DB020000}"/>
    <cellStyle name="SAPBEXfilterText" xfId="666" xr:uid="{00000000-0005-0000-0000-0000DC020000}"/>
    <cellStyle name="SAPBEXfilterText 2" xfId="667" xr:uid="{00000000-0005-0000-0000-0000DD020000}"/>
    <cellStyle name="SAPBEXfilterText 2 2" xfId="668" xr:uid="{00000000-0005-0000-0000-0000DE020000}"/>
    <cellStyle name="SAPBEXfilterText 2 3" xfId="669" xr:uid="{00000000-0005-0000-0000-0000DF020000}"/>
    <cellStyle name="SAPBEXfilterText 3" xfId="670" xr:uid="{00000000-0005-0000-0000-0000E0020000}"/>
    <cellStyle name="SAPBEXfilterText 4" xfId="671" xr:uid="{00000000-0005-0000-0000-0000E1020000}"/>
    <cellStyle name="SAPBEXfilterText 5" xfId="672" xr:uid="{00000000-0005-0000-0000-0000E2020000}"/>
    <cellStyle name="SAPBEXfilterText 6" xfId="673" xr:uid="{00000000-0005-0000-0000-0000E3020000}"/>
    <cellStyle name="SAPBEXfilterText 7" xfId="674" xr:uid="{00000000-0005-0000-0000-0000E4020000}"/>
    <cellStyle name="SAPBEXfilterText 8" xfId="927" xr:uid="{00000000-0005-0000-0000-0000E5020000}"/>
    <cellStyle name="SAPBEXformats" xfId="675" xr:uid="{00000000-0005-0000-0000-0000E6020000}"/>
    <cellStyle name="SAPBEXformats 2" xfId="676" xr:uid="{00000000-0005-0000-0000-0000E7020000}"/>
    <cellStyle name="SAPBEXformats 2 2" xfId="677" xr:uid="{00000000-0005-0000-0000-0000E8020000}"/>
    <cellStyle name="SAPBEXformats 2 3" xfId="678" xr:uid="{00000000-0005-0000-0000-0000E9020000}"/>
    <cellStyle name="SAPBEXformats 2 4" xfId="679" xr:uid="{00000000-0005-0000-0000-0000EA020000}"/>
    <cellStyle name="SAPBEXformats 3" xfId="680" xr:uid="{00000000-0005-0000-0000-0000EB020000}"/>
    <cellStyle name="SAPBEXformats 4" xfId="998" xr:uid="{A3A7CA6B-C9DE-4186-BD9C-1190078CFEB1}"/>
    <cellStyle name="SAPBEXheaderItem" xfId="681" xr:uid="{00000000-0005-0000-0000-0000EC020000}"/>
    <cellStyle name="SAPBEXheaderItem 2" xfId="682" xr:uid="{00000000-0005-0000-0000-0000ED020000}"/>
    <cellStyle name="SAPBEXheaderItem 2 2" xfId="683" xr:uid="{00000000-0005-0000-0000-0000EE020000}"/>
    <cellStyle name="SAPBEXheaderItem 2 3" xfId="684" xr:uid="{00000000-0005-0000-0000-0000EF020000}"/>
    <cellStyle name="SAPBEXheaderItem 3" xfId="685" xr:uid="{00000000-0005-0000-0000-0000F0020000}"/>
    <cellStyle name="SAPBEXheaderItem 4" xfId="686" xr:uid="{00000000-0005-0000-0000-0000F1020000}"/>
    <cellStyle name="SAPBEXheaderItem 5" xfId="687" xr:uid="{00000000-0005-0000-0000-0000F2020000}"/>
    <cellStyle name="SAPBEXheaderItem 6" xfId="688" xr:uid="{00000000-0005-0000-0000-0000F3020000}"/>
    <cellStyle name="SAPBEXheaderItem 7" xfId="689" xr:uid="{00000000-0005-0000-0000-0000F4020000}"/>
    <cellStyle name="SAPBEXheaderText" xfId="690" xr:uid="{00000000-0005-0000-0000-0000F5020000}"/>
    <cellStyle name="SAPBEXheaderText 2" xfId="691" xr:uid="{00000000-0005-0000-0000-0000F6020000}"/>
    <cellStyle name="SAPBEXheaderText 2 2" xfId="692" xr:uid="{00000000-0005-0000-0000-0000F7020000}"/>
    <cellStyle name="SAPBEXheaderText 2 3" xfId="693" xr:uid="{00000000-0005-0000-0000-0000F8020000}"/>
    <cellStyle name="SAPBEXheaderText 3" xfId="694" xr:uid="{00000000-0005-0000-0000-0000F9020000}"/>
    <cellStyle name="SAPBEXheaderText 4" xfId="695" xr:uid="{00000000-0005-0000-0000-0000FA020000}"/>
    <cellStyle name="SAPBEXheaderText 5" xfId="696" xr:uid="{00000000-0005-0000-0000-0000FB020000}"/>
    <cellStyle name="SAPBEXheaderText 6" xfId="697" xr:uid="{00000000-0005-0000-0000-0000FC020000}"/>
    <cellStyle name="SAPBEXheaderText 7" xfId="698" xr:uid="{00000000-0005-0000-0000-0000FD020000}"/>
    <cellStyle name="SAPBEXheaderText 8" xfId="928" xr:uid="{00000000-0005-0000-0000-0000FE020000}"/>
    <cellStyle name="SAPBEXHLevel0" xfId="699" xr:uid="{00000000-0005-0000-0000-0000FF020000}"/>
    <cellStyle name="SAPBEXHLevel0 2" xfId="700" xr:uid="{00000000-0005-0000-0000-000000030000}"/>
    <cellStyle name="SAPBEXHLevel0 2 2" xfId="701" xr:uid="{00000000-0005-0000-0000-000001030000}"/>
    <cellStyle name="SAPBEXHLevel0 2 2 2" xfId="702" xr:uid="{00000000-0005-0000-0000-000002030000}"/>
    <cellStyle name="SAPBEXHLevel0 2 3" xfId="703" xr:uid="{00000000-0005-0000-0000-000003030000}"/>
    <cellStyle name="SAPBEXHLevel0 3" xfId="704" xr:uid="{00000000-0005-0000-0000-000004030000}"/>
    <cellStyle name="SAPBEXHLevel0 3 2" xfId="705" xr:uid="{00000000-0005-0000-0000-000005030000}"/>
    <cellStyle name="SAPBEXHLevel0 4" xfId="706" xr:uid="{00000000-0005-0000-0000-000006030000}"/>
    <cellStyle name="SAPBEXHLevel0 5" xfId="707" xr:uid="{00000000-0005-0000-0000-000007030000}"/>
    <cellStyle name="SAPBEXHLevel0 6" xfId="999" xr:uid="{2518EB4E-4F39-4214-8704-7BEE75EA2F6A}"/>
    <cellStyle name="SAPBEXHLevel0X" xfId="708" xr:uid="{00000000-0005-0000-0000-000008030000}"/>
    <cellStyle name="SAPBEXHLevel0X 2" xfId="709" xr:uid="{00000000-0005-0000-0000-000009030000}"/>
    <cellStyle name="SAPBEXHLevel0X 2 2" xfId="710" xr:uid="{00000000-0005-0000-0000-00000A030000}"/>
    <cellStyle name="SAPBEXHLevel0X 2 2 2" xfId="711" xr:uid="{00000000-0005-0000-0000-00000B030000}"/>
    <cellStyle name="SAPBEXHLevel0X 2 3" xfId="712" xr:uid="{00000000-0005-0000-0000-00000C030000}"/>
    <cellStyle name="SAPBEXHLevel0X 2 4" xfId="713" xr:uid="{00000000-0005-0000-0000-00000D030000}"/>
    <cellStyle name="SAPBEXHLevel0X 2 5" xfId="1019" xr:uid="{B1BB38B5-2717-4015-A2B4-E0743DC1D55F}"/>
    <cellStyle name="SAPBEXHLevel0X 3" xfId="714" xr:uid="{00000000-0005-0000-0000-00000E030000}"/>
    <cellStyle name="SAPBEXHLevel0X 4" xfId="715" xr:uid="{00000000-0005-0000-0000-00000F030000}"/>
    <cellStyle name="SAPBEXHLevel0X 5" xfId="716" xr:uid="{00000000-0005-0000-0000-000010030000}"/>
    <cellStyle name="SAPBEXHLevel0X 6" xfId="717" xr:uid="{00000000-0005-0000-0000-000011030000}"/>
    <cellStyle name="SAPBEXHLevel0X 7" xfId="718" xr:uid="{00000000-0005-0000-0000-000012030000}"/>
    <cellStyle name="SAPBEXHLevel0X 8" xfId="929" xr:uid="{00000000-0005-0000-0000-000013030000}"/>
    <cellStyle name="SAPBEXHLevel0X 9" xfId="1000" xr:uid="{35B58482-EC76-4007-B18A-0894FC1136AB}"/>
    <cellStyle name="SAPBEXHLevel1" xfId="719" xr:uid="{00000000-0005-0000-0000-000014030000}"/>
    <cellStyle name="SAPBEXHLevel1 2" xfId="720" xr:uid="{00000000-0005-0000-0000-000015030000}"/>
    <cellStyle name="SAPBEXHLevel1 2 2" xfId="721" xr:uid="{00000000-0005-0000-0000-000016030000}"/>
    <cellStyle name="SAPBEXHLevel1 2 2 2" xfId="722" xr:uid="{00000000-0005-0000-0000-000017030000}"/>
    <cellStyle name="SAPBEXHLevel1 3" xfId="723" xr:uid="{00000000-0005-0000-0000-000018030000}"/>
    <cellStyle name="SAPBEXHLevel1 3 2" xfId="724" xr:uid="{00000000-0005-0000-0000-000019030000}"/>
    <cellStyle name="SAPBEXHLevel1 3 3" xfId="956" xr:uid="{00000000-0005-0000-0000-00001A030000}"/>
    <cellStyle name="SAPBEXHLevel1 4" xfId="725" xr:uid="{00000000-0005-0000-0000-00001B030000}"/>
    <cellStyle name="SAPBEXHLevel1 5" xfId="726" xr:uid="{00000000-0005-0000-0000-00001C030000}"/>
    <cellStyle name="SAPBEXHLevel1 6" xfId="1001" xr:uid="{505BB1E1-80C0-4A80-98DA-8DD6423B1492}"/>
    <cellStyle name="SAPBEXHLevel1X" xfId="727" xr:uid="{00000000-0005-0000-0000-00001D030000}"/>
    <cellStyle name="SAPBEXHLevel1X 2" xfId="728" xr:uid="{00000000-0005-0000-0000-00001E030000}"/>
    <cellStyle name="SAPBEXHLevel1X 2 2" xfId="729" xr:uid="{00000000-0005-0000-0000-00001F030000}"/>
    <cellStyle name="SAPBEXHLevel1X 2 2 2" xfId="730" xr:uid="{00000000-0005-0000-0000-000020030000}"/>
    <cellStyle name="SAPBEXHLevel1X 2 3" xfId="731" xr:uid="{00000000-0005-0000-0000-000021030000}"/>
    <cellStyle name="SAPBEXHLevel1X 2 4" xfId="732" xr:uid="{00000000-0005-0000-0000-000022030000}"/>
    <cellStyle name="SAPBEXHLevel1X 2 5" xfId="1020" xr:uid="{C505DA32-3865-4FD8-B252-267B913EC681}"/>
    <cellStyle name="SAPBEXHLevel1X 3" xfId="733" xr:uid="{00000000-0005-0000-0000-000023030000}"/>
    <cellStyle name="SAPBEXHLevel1X 4" xfId="734" xr:uid="{00000000-0005-0000-0000-000024030000}"/>
    <cellStyle name="SAPBEXHLevel1X 5" xfId="735" xr:uid="{00000000-0005-0000-0000-000025030000}"/>
    <cellStyle name="SAPBEXHLevel1X 6" xfId="736" xr:uid="{00000000-0005-0000-0000-000026030000}"/>
    <cellStyle name="SAPBEXHLevel1X 7" xfId="737" xr:uid="{00000000-0005-0000-0000-000027030000}"/>
    <cellStyle name="SAPBEXHLevel1X 8" xfId="930" xr:uid="{00000000-0005-0000-0000-000028030000}"/>
    <cellStyle name="SAPBEXHLevel1X 9" xfId="1002" xr:uid="{5FED6963-24A8-437A-BB6B-E2A680E219E5}"/>
    <cellStyle name="SAPBEXHLevel2" xfId="738" xr:uid="{00000000-0005-0000-0000-000029030000}"/>
    <cellStyle name="SAPBEXHLevel2 2" xfId="739" xr:uid="{00000000-0005-0000-0000-00002A030000}"/>
    <cellStyle name="SAPBEXHLevel2 2 2" xfId="740" xr:uid="{00000000-0005-0000-0000-00002B030000}"/>
    <cellStyle name="SAPBEXHLevel2 2 2 2" xfId="741" xr:uid="{00000000-0005-0000-0000-00002C030000}"/>
    <cellStyle name="SAPBEXHLevel2 3" xfId="742" xr:uid="{00000000-0005-0000-0000-00002D030000}"/>
    <cellStyle name="SAPBEXHLevel2 3 2" xfId="743" xr:uid="{00000000-0005-0000-0000-00002E030000}"/>
    <cellStyle name="SAPBEXHLevel2 3 3" xfId="957" xr:uid="{00000000-0005-0000-0000-00002F030000}"/>
    <cellStyle name="SAPBEXHLevel2 4" xfId="744" xr:uid="{00000000-0005-0000-0000-000030030000}"/>
    <cellStyle name="SAPBEXHLevel2 5" xfId="745" xr:uid="{00000000-0005-0000-0000-000031030000}"/>
    <cellStyle name="SAPBEXHLevel2 6" xfId="1003" xr:uid="{53377A6E-05B1-4592-9AFD-EA532033689D}"/>
    <cellStyle name="SAPBEXHLevel2X" xfId="746" xr:uid="{00000000-0005-0000-0000-000032030000}"/>
    <cellStyle name="SAPBEXHLevel2X 2" xfId="747" xr:uid="{00000000-0005-0000-0000-000033030000}"/>
    <cellStyle name="SAPBEXHLevel2X 2 2" xfId="748" xr:uid="{00000000-0005-0000-0000-000034030000}"/>
    <cellStyle name="SAPBEXHLevel2X 2 2 2" xfId="749" xr:uid="{00000000-0005-0000-0000-000035030000}"/>
    <cellStyle name="SAPBEXHLevel2X 2 3" xfId="750" xr:uid="{00000000-0005-0000-0000-000036030000}"/>
    <cellStyle name="SAPBEXHLevel2X 2 4" xfId="751" xr:uid="{00000000-0005-0000-0000-000037030000}"/>
    <cellStyle name="SAPBEXHLevel2X 2 5" xfId="1021" xr:uid="{FC060A38-B7B4-4D38-BD95-7196C2E05617}"/>
    <cellStyle name="SAPBEXHLevel2X 3" xfId="752" xr:uid="{00000000-0005-0000-0000-000038030000}"/>
    <cellStyle name="SAPBEXHLevel2X 4" xfId="753" xr:uid="{00000000-0005-0000-0000-000039030000}"/>
    <cellStyle name="SAPBEXHLevel2X 5" xfId="754" xr:uid="{00000000-0005-0000-0000-00003A030000}"/>
    <cellStyle name="SAPBEXHLevel2X 6" xfId="755" xr:uid="{00000000-0005-0000-0000-00003B030000}"/>
    <cellStyle name="SAPBEXHLevel2X 7" xfId="756" xr:uid="{00000000-0005-0000-0000-00003C030000}"/>
    <cellStyle name="SAPBEXHLevel2X 8" xfId="931" xr:uid="{00000000-0005-0000-0000-00003D030000}"/>
    <cellStyle name="SAPBEXHLevel2X 9" xfId="1004" xr:uid="{C3DDCAF5-8EE6-4054-8EE9-5A0528AA73CB}"/>
    <cellStyle name="SAPBEXHLevel3" xfId="757" xr:uid="{00000000-0005-0000-0000-00003E030000}"/>
    <cellStyle name="SAPBEXHLevel3 2" xfId="758" xr:uid="{00000000-0005-0000-0000-00003F030000}"/>
    <cellStyle name="SAPBEXHLevel3 2 2" xfId="759" xr:uid="{00000000-0005-0000-0000-000040030000}"/>
    <cellStyle name="SAPBEXHLevel3 2 2 2" xfId="760" xr:uid="{00000000-0005-0000-0000-000041030000}"/>
    <cellStyle name="SAPBEXHLevel3 2 3" xfId="933" xr:uid="{00000000-0005-0000-0000-000042030000}"/>
    <cellStyle name="SAPBEXHLevel3 3" xfId="761" xr:uid="{00000000-0005-0000-0000-000043030000}"/>
    <cellStyle name="SAPBEXHLevel3 3 2" xfId="762" xr:uid="{00000000-0005-0000-0000-000044030000}"/>
    <cellStyle name="SAPBEXHLevel3 4" xfId="763" xr:uid="{00000000-0005-0000-0000-000045030000}"/>
    <cellStyle name="SAPBEXHLevel3 4 2" xfId="958" xr:uid="{00000000-0005-0000-0000-000046030000}"/>
    <cellStyle name="SAPBEXHLevel3 5" xfId="764" xr:uid="{00000000-0005-0000-0000-000047030000}"/>
    <cellStyle name="SAPBEXHLevel3 6" xfId="932" xr:uid="{00000000-0005-0000-0000-000048030000}"/>
    <cellStyle name="SAPBEXHLevel3X" xfId="765" xr:uid="{00000000-0005-0000-0000-000049030000}"/>
    <cellStyle name="SAPBEXHLevel3X 2" xfId="766" xr:uid="{00000000-0005-0000-0000-00004A030000}"/>
    <cellStyle name="SAPBEXHLevel3X 2 2" xfId="767" xr:uid="{00000000-0005-0000-0000-00004B030000}"/>
    <cellStyle name="SAPBEXHLevel3X 2 2 2" xfId="768" xr:uid="{00000000-0005-0000-0000-00004C030000}"/>
    <cellStyle name="SAPBEXHLevel3X 2 3" xfId="769" xr:uid="{00000000-0005-0000-0000-00004D030000}"/>
    <cellStyle name="SAPBEXHLevel3X 2 4" xfId="770" xr:uid="{00000000-0005-0000-0000-00004E030000}"/>
    <cellStyle name="SAPBEXHLevel3X 2 5" xfId="1022" xr:uid="{BB674809-CC65-40C7-BC06-FBBA8DDB96B4}"/>
    <cellStyle name="SAPBEXHLevel3X 3" xfId="771" xr:uid="{00000000-0005-0000-0000-00004F030000}"/>
    <cellStyle name="SAPBEXHLevel3X 4" xfId="772" xr:uid="{00000000-0005-0000-0000-000050030000}"/>
    <cellStyle name="SAPBEXHLevel3X 5" xfId="773" xr:uid="{00000000-0005-0000-0000-000051030000}"/>
    <cellStyle name="SAPBEXHLevel3X 6" xfId="774" xr:uid="{00000000-0005-0000-0000-000052030000}"/>
    <cellStyle name="SAPBEXHLevel3X 7" xfId="775" xr:uid="{00000000-0005-0000-0000-000053030000}"/>
    <cellStyle name="SAPBEXHLevel3X 8" xfId="934" xr:uid="{00000000-0005-0000-0000-000054030000}"/>
    <cellStyle name="SAPBEXHLevel3X 9" xfId="1006" xr:uid="{C3C1216A-1A2C-4903-B534-B00DDC765F72}"/>
    <cellStyle name="SAPBEXinputData" xfId="776" xr:uid="{00000000-0005-0000-0000-000055030000}"/>
    <cellStyle name="SAPBEXinputData 2" xfId="777" xr:uid="{00000000-0005-0000-0000-000056030000}"/>
    <cellStyle name="SAPBEXinputData 2 2" xfId="778" xr:uid="{00000000-0005-0000-0000-000057030000}"/>
    <cellStyle name="SAPBEXinputData 2 3" xfId="779" xr:uid="{00000000-0005-0000-0000-000058030000}"/>
    <cellStyle name="SAPBEXinputData 2 4" xfId="1023" xr:uid="{BC23FBAF-82E8-4991-831B-FCF14EA819F6}"/>
    <cellStyle name="SAPBEXinputData 3" xfId="780" xr:uid="{00000000-0005-0000-0000-000059030000}"/>
    <cellStyle name="SAPBEXinputData 4" xfId="781" xr:uid="{00000000-0005-0000-0000-00005A030000}"/>
    <cellStyle name="SAPBEXinputData 5" xfId="782" xr:uid="{00000000-0005-0000-0000-00005B030000}"/>
    <cellStyle name="SAPBEXinputData 6" xfId="783" xr:uid="{00000000-0005-0000-0000-00005C030000}"/>
    <cellStyle name="SAPBEXinputData 7" xfId="784" xr:uid="{00000000-0005-0000-0000-00005D030000}"/>
    <cellStyle name="SAPBEXinputData 8" xfId="935" xr:uid="{00000000-0005-0000-0000-00005E030000}"/>
    <cellStyle name="SAPBEXinputData 9" xfId="1007" xr:uid="{CE322EB1-8609-49F1-9D27-293A8E1CE3DB}"/>
    <cellStyle name="SAPBEXItemHeader" xfId="785" xr:uid="{00000000-0005-0000-0000-00005F030000}"/>
    <cellStyle name="SAPBEXresData" xfId="786" xr:uid="{00000000-0005-0000-0000-000060030000}"/>
    <cellStyle name="SAPBEXresData 2" xfId="787" xr:uid="{00000000-0005-0000-0000-000061030000}"/>
    <cellStyle name="SAPBEXresData 2 2" xfId="788" xr:uid="{00000000-0005-0000-0000-000062030000}"/>
    <cellStyle name="SAPBEXresData 2 3" xfId="789" xr:uid="{00000000-0005-0000-0000-000063030000}"/>
    <cellStyle name="SAPBEXresData 2 4" xfId="790" xr:uid="{00000000-0005-0000-0000-000064030000}"/>
    <cellStyle name="SAPBEXresData 3" xfId="791" xr:uid="{00000000-0005-0000-0000-000065030000}"/>
    <cellStyle name="SAPBEXresData 4" xfId="936" xr:uid="{00000000-0005-0000-0000-000066030000}"/>
    <cellStyle name="SAPBEXresData 5" xfId="1008" xr:uid="{734B392D-C640-4C6F-8ECC-71DDB8462F64}"/>
    <cellStyle name="SAPBEXresDataEmph" xfId="792" xr:uid="{00000000-0005-0000-0000-000067030000}"/>
    <cellStyle name="SAPBEXresDataEmph 2" xfId="793" xr:uid="{00000000-0005-0000-0000-000068030000}"/>
    <cellStyle name="SAPBEXresDataEmph 2 2" xfId="794" xr:uid="{00000000-0005-0000-0000-000069030000}"/>
    <cellStyle name="SAPBEXresDataEmph 2 3" xfId="795" xr:uid="{00000000-0005-0000-0000-00006A030000}"/>
    <cellStyle name="SAPBEXresDataEmph 2 4" xfId="796" xr:uid="{00000000-0005-0000-0000-00006B030000}"/>
    <cellStyle name="SAPBEXresDataEmph 3" xfId="797" xr:uid="{00000000-0005-0000-0000-00006C030000}"/>
    <cellStyle name="SAPBEXresDataEmph 4" xfId="937" xr:uid="{00000000-0005-0000-0000-00006D030000}"/>
    <cellStyle name="SAPBEXresDataEmph 5" xfId="1009" xr:uid="{FAA9231D-F802-44B9-92E3-4A9611B767D8}"/>
    <cellStyle name="SAPBEXresItem" xfId="798" xr:uid="{00000000-0005-0000-0000-00006E030000}"/>
    <cellStyle name="SAPBEXresItem 2" xfId="799" xr:uid="{00000000-0005-0000-0000-00006F030000}"/>
    <cellStyle name="SAPBEXresItem 2 2" xfId="800" xr:uid="{00000000-0005-0000-0000-000070030000}"/>
    <cellStyle name="SAPBEXresItem 2 3" xfId="801" xr:uid="{00000000-0005-0000-0000-000071030000}"/>
    <cellStyle name="SAPBEXresItem 2 4" xfId="802" xr:uid="{00000000-0005-0000-0000-000072030000}"/>
    <cellStyle name="SAPBEXresItem 3" xfId="803" xr:uid="{00000000-0005-0000-0000-000073030000}"/>
    <cellStyle name="SAPBEXresItem 4" xfId="938" xr:uid="{00000000-0005-0000-0000-000074030000}"/>
    <cellStyle name="SAPBEXresItem 5" xfId="1010" xr:uid="{A74B44A0-7B61-4FAE-AD04-B7EFCA6B7ECC}"/>
    <cellStyle name="SAPBEXresItemX" xfId="804" xr:uid="{00000000-0005-0000-0000-000075030000}"/>
    <cellStyle name="SAPBEXresItemX 2" xfId="805" xr:uid="{00000000-0005-0000-0000-000076030000}"/>
    <cellStyle name="SAPBEXresItemX 2 2" xfId="806" xr:uid="{00000000-0005-0000-0000-000077030000}"/>
    <cellStyle name="SAPBEXresItemX 2 3" xfId="807" xr:uid="{00000000-0005-0000-0000-000078030000}"/>
    <cellStyle name="SAPBEXresItemX 2 4" xfId="808" xr:uid="{00000000-0005-0000-0000-000079030000}"/>
    <cellStyle name="SAPBEXresItemX 3" xfId="809" xr:uid="{00000000-0005-0000-0000-00007A030000}"/>
    <cellStyle name="SAPBEXresItemX 4" xfId="939" xr:uid="{00000000-0005-0000-0000-00007B030000}"/>
    <cellStyle name="SAPBEXresItemX 5" xfId="1011" xr:uid="{6CB71B16-4849-4F85-BF89-8CB60151EC30}"/>
    <cellStyle name="SAPBEXstdData" xfId="810" xr:uid="{00000000-0005-0000-0000-00007C030000}"/>
    <cellStyle name="SAPBEXstdData 2" xfId="811" xr:uid="{00000000-0005-0000-0000-00007D030000}"/>
    <cellStyle name="SAPBEXstdData 2 2" xfId="812" xr:uid="{00000000-0005-0000-0000-00007E030000}"/>
    <cellStyle name="SAPBEXstdData 2 2 2" xfId="941" xr:uid="{00000000-0005-0000-0000-00007F030000}"/>
    <cellStyle name="SAPBEXstdData 2 3" xfId="940" xr:uid="{00000000-0005-0000-0000-000080030000}"/>
    <cellStyle name="SAPBEXstdData 3" xfId="813" xr:uid="{00000000-0005-0000-0000-000081030000}"/>
    <cellStyle name="SAPBEXstdData 4" xfId="814" xr:uid="{00000000-0005-0000-0000-000082030000}"/>
    <cellStyle name="SAPBEXstdData 5" xfId="815" xr:uid="{00000000-0005-0000-0000-000083030000}"/>
    <cellStyle name="SAPBEXstdData_2009 g _150609" xfId="816" xr:uid="{00000000-0005-0000-0000-000084030000}"/>
    <cellStyle name="SAPBEXstdDataEmph" xfId="817" xr:uid="{00000000-0005-0000-0000-000085030000}"/>
    <cellStyle name="SAPBEXstdDataEmph 2" xfId="818" xr:uid="{00000000-0005-0000-0000-000086030000}"/>
    <cellStyle name="SAPBEXstdDataEmph 2 2" xfId="819" xr:uid="{00000000-0005-0000-0000-000087030000}"/>
    <cellStyle name="SAPBEXstdDataEmph 2 3" xfId="820" xr:uid="{00000000-0005-0000-0000-000088030000}"/>
    <cellStyle name="SAPBEXstdDataEmph 2 4" xfId="821" xr:uid="{00000000-0005-0000-0000-000089030000}"/>
    <cellStyle name="SAPBEXstdDataEmph 3" xfId="822" xr:uid="{00000000-0005-0000-0000-00008A030000}"/>
    <cellStyle name="SAPBEXstdDataEmph 4" xfId="1012" xr:uid="{36D7EBC5-5662-4E8E-AD18-4F1B987080CE}"/>
    <cellStyle name="SAPBEXstdItem" xfId="823" xr:uid="{00000000-0005-0000-0000-00008B030000}"/>
    <cellStyle name="SAPBEXstdItem 2" xfId="824" xr:uid="{00000000-0005-0000-0000-00008C030000}"/>
    <cellStyle name="SAPBEXstdItem 2 2" xfId="825" xr:uid="{00000000-0005-0000-0000-00008D030000}"/>
    <cellStyle name="SAPBEXstdItem 2 3" xfId="826" xr:uid="{00000000-0005-0000-0000-00008E030000}"/>
    <cellStyle name="SAPBEXstdItem 2 4" xfId="827" xr:uid="{00000000-0005-0000-0000-00008F030000}"/>
    <cellStyle name="SAPBEXstdItem 3" xfId="828" xr:uid="{00000000-0005-0000-0000-000090030000}"/>
    <cellStyle name="SAPBEXstdItem 3 2" xfId="829" xr:uid="{00000000-0005-0000-0000-000091030000}"/>
    <cellStyle name="SAPBEXstdItem 3 3" xfId="959" xr:uid="{00000000-0005-0000-0000-000092030000}"/>
    <cellStyle name="SAPBEXstdItem 4" xfId="830" xr:uid="{00000000-0005-0000-0000-000093030000}"/>
    <cellStyle name="SAPBEXstdItem 5" xfId="831" xr:uid="{00000000-0005-0000-0000-000094030000}"/>
    <cellStyle name="SAPBEXstdItem 6" xfId="942" xr:uid="{00000000-0005-0000-0000-000095030000}"/>
    <cellStyle name="SAPBEXstdItem_FMLikp03_081208_15_aprrez" xfId="832" xr:uid="{00000000-0005-0000-0000-000096030000}"/>
    <cellStyle name="SAPBEXstdItemX" xfId="833" xr:uid="{00000000-0005-0000-0000-000097030000}"/>
    <cellStyle name="SAPBEXstdItemX 2" xfId="834" xr:uid="{00000000-0005-0000-0000-000098030000}"/>
    <cellStyle name="SAPBEXstdItemX 2 2" xfId="835" xr:uid="{00000000-0005-0000-0000-000099030000}"/>
    <cellStyle name="SAPBEXstdItemX 2 3" xfId="836" xr:uid="{00000000-0005-0000-0000-00009A030000}"/>
    <cellStyle name="SAPBEXstdItemX 2 4" xfId="837" xr:uid="{00000000-0005-0000-0000-00009B030000}"/>
    <cellStyle name="SAPBEXstdItemX 3" xfId="838" xr:uid="{00000000-0005-0000-0000-00009C030000}"/>
    <cellStyle name="SAPBEXstdItemX 4" xfId="943" xr:uid="{00000000-0005-0000-0000-00009D030000}"/>
    <cellStyle name="SAPBEXstdItemX 5" xfId="1013" xr:uid="{DBFD9777-6D58-46E0-A553-F13DCF9E6220}"/>
    <cellStyle name="SAPBEXtitle" xfId="839" xr:uid="{00000000-0005-0000-0000-00009E030000}"/>
    <cellStyle name="SAPBEXtitle 2" xfId="840" xr:uid="{00000000-0005-0000-0000-00009F030000}"/>
    <cellStyle name="SAPBEXtitle 2 2" xfId="841" xr:uid="{00000000-0005-0000-0000-0000A0030000}"/>
    <cellStyle name="SAPBEXtitle 2 3" xfId="842" xr:uid="{00000000-0005-0000-0000-0000A1030000}"/>
    <cellStyle name="SAPBEXtitle 3" xfId="843" xr:uid="{00000000-0005-0000-0000-0000A2030000}"/>
    <cellStyle name="SAPBEXtitle 4" xfId="844" xr:uid="{00000000-0005-0000-0000-0000A3030000}"/>
    <cellStyle name="SAPBEXtitle 5" xfId="845" xr:uid="{00000000-0005-0000-0000-0000A4030000}"/>
    <cellStyle name="SAPBEXtitle 6" xfId="846" xr:uid="{00000000-0005-0000-0000-0000A5030000}"/>
    <cellStyle name="SAPBEXtitle 7" xfId="847" xr:uid="{00000000-0005-0000-0000-0000A6030000}"/>
    <cellStyle name="SAPBEXunassignedItem" xfId="848" xr:uid="{00000000-0005-0000-0000-0000A7030000}"/>
    <cellStyle name="SAPBEXundefined" xfId="849" xr:uid="{00000000-0005-0000-0000-0000A8030000}"/>
    <cellStyle name="SAPBEXundefined 2" xfId="850" xr:uid="{00000000-0005-0000-0000-0000A9030000}"/>
    <cellStyle name="SAPBEXundefined 2 2" xfId="851" xr:uid="{00000000-0005-0000-0000-0000AA030000}"/>
    <cellStyle name="SAPBEXundefined 2 3" xfId="852" xr:uid="{00000000-0005-0000-0000-0000AB030000}"/>
    <cellStyle name="SAPBEXundefined 2 4" xfId="853" xr:uid="{00000000-0005-0000-0000-0000AC030000}"/>
    <cellStyle name="SAPBEXundefined 3" xfId="854" xr:uid="{00000000-0005-0000-0000-0000AD030000}"/>
    <cellStyle name="SAPBEXundefined 4" xfId="855" xr:uid="{00000000-0005-0000-0000-0000AE030000}"/>
    <cellStyle name="SAPBEXundefined 5" xfId="856" xr:uid="{00000000-0005-0000-0000-0000AF030000}"/>
    <cellStyle name="SAPBEXundefined 6" xfId="1014" xr:uid="{736CBF74-F726-4495-8EF7-C68B13591ADD}"/>
    <cellStyle name="Sheet Title" xfId="857" xr:uid="{00000000-0005-0000-0000-0000B0030000}"/>
    <cellStyle name="Skaitli" xfId="858" xr:uid="{00000000-0005-0000-0000-0000B1030000}"/>
    <cellStyle name="Skaitli,0" xfId="859" xr:uid="{00000000-0005-0000-0000-0000B2030000}"/>
    <cellStyle name="Slikts 2" xfId="944" xr:uid="{00000000-0005-0000-0000-0000B3030000}"/>
    <cellStyle name="Stils 1" xfId="860" xr:uid="{00000000-0005-0000-0000-0000B4030000}"/>
    <cellStyle name="Style 1" xfId="861" xr:uid="{00000000-0005-0000-0000-0000B5030000}"/>
    <cellStyle name="Title 2" xfId="862" xr:uid="{00000000-0005-0000-0000-0000B6030000}"/>
    <cellStyle name="Title 2 2" xfId="863" xr:uid="{00000000-0005-0000-0000-0000B7030000}"/>
    <cellStyle name="Title 2 3" xfId="864" xr:uid="{00000000-0005-0000-0000-0000B8030000}"/>
    <cellStyle name="Total 2" xfId="865" xr:uid="{00000000-0005-0000-0000-0000B9030000}"/>
    <cellStyle name="Total 2 2" xfId="866" xr:uid="{00000000-0005-0000-0000-0000BA030000}"/>
    <cellStyle name="Total 3" xfId="1016" xr:uid="{8ED41347-3885-4160-ABE0-6F31C266A2A6}"/>
    <cellStyle name="V?st." xfId="867" xr:uid="{00000000-0005-0000-0000-0000BB030000}"/>
    <cellStyle name="V?st. 2" xfId="868" xr:uid="{00000000-0005-0000-0000-0000BC030000}"/>
    <cellStyle name="V?st. 3" xfId="869" xr:uid="{00000000-0005-0000-0000-0000BD030000}"/>
    <cellStyle name="Væst." xfId="870" xr:uid="{00000000-0005-0000-0000-0000BE030000}"/>
    <cellStyle name="Vęst." xfId="872" xr:uid="{00000000-0005-0000-0000-0000BF030000}"/>
    <cellStyle name="Vēst." xfId="871" xr:uid="{00000000-0005-0000-0000-0000C0030000}"/>
    <cellStyle name="Vēst. 2" xfId="873" xr:uid="{00000000-0005-0000-0000-0000C1030000}"/>
    <cellStyle name="Virsraksts 1 2" xfId="945" xr:uid="{00000000-0005-0000-0000-0000C2030000}"/>
    <cellStyle name="Virsraksts 2 2" xfId="946" xr:uid="{00000000-0005-0000-0000-0000C3030000}"/>
    <cellStyle name="Virsraksts 3 2" xfId="949" xr:uid="{00000000-0005-0000-0000-0000C4030000}"/>
    <cellStyle name="Virsraksts 3 3" xfId="947" xr:uid="{00000000-0005-0000-0000-0000C5030000}"/>
    <cellStyle name="Virsraksts 4 2" xfId="948" xr:uid="{00000000-0005-0000-0000-0000C6030000}"/>
    <cellStyle name="Warning Text 2" xfId="874" xr:uid="{00000000-0005-0000-0000-0000C7030000}"/>
    <cellStyle name="Warning Text 2 2" xfId="875" xr:uid="{00000000-0005-0000-0000-0000C8030000}"/>
    <cellStyle name="Warning Text 2 3" xfId="876" xr:uid="{00000000-0005-0000-0000-0000C9030000}"/>
    <cellStyle name="Warning Text 3" xfId="877" xr:uid="{00000000-0005-0000-0000-0000CA030000}"/>
  </cellStyles>
  <dxfs count="0"/>
  <tableStyles count="0" defaultTableStyle="TableStyleMedium9" defaultPivotStyle="PivotStyleLight16"/>
  <colors>
    <mruColors>
      <color rgb="FF0000FF"/>
      <color rgb="FFFFFF66"/>
      <color rgb="FF009900"/>
      <color rgb="FFFFCC66"/>
      <color rgb="FFFFFF99"/>
      <color rgb="FFCCFF99"/>
      <color rgb="FFFFFFCC"/>
      <color rgb="FFCCFFCC"/>
      <color rgb="FFFF99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8394-34F3-46C3-9F35-DE87F819C2EB}">
  <dimension ref="A2:O127"/>
  <sheetViews>
    <sheetView workbookViewId="0">
      <selection activeCell="P11" sqref="P11"/>
    </sheetView>
  </sheetViews>
  <sheetFormatPr defaultRowHeight="12.5"/>
  <cols>
    <col min="1" max="1" width="5.81640625" customWidth="1"/>
    <col min="2" max="2" width="20.1796875" customWidth="1"/>
    <col min="3" max="6" width="14.7265625" customWidth="1"/>
    <col min="7" max="9" width="16.7265625" customWidth="1"/>
    <col min="10" max="10" width="5.81640625" customWidth="1"/>
    <col min="11" max="11" width="18.54296875" customWidth="1"/>
    <col min="12" max="12" width="14.7265625" customWidth="1"/>
    <col min="13" max="13" width="11.26953125" customWidth="1"/>
    <col min="15" max="15" width="15" customWidth="1"/>
  </cols>
  <sheetData>
    <row r="2" spans="1:15" ht="20">
      <c r="B2" s="321" t="s">
        <v>214</v>
      </c>
    </row>
    <row r="4" spans="1:15" ht="14">
      <c r="A4" s="378"/>
      <c r="B4" s="380" t="s">
        <v>1</v>
      </c>
      <c r="C4" s="382" t="s">
        <v>204</v>
      </c>
      <c r="D4" s="383" t="s">
        <v>205</v>
      </c>
      <c r="E4" s="384" t="s">
        <v>206</v>
      </c>
      <c r="F4" s="385"/>
      <c r="G4" s="383" t="s">
        <v>207</v>
      </c>
      <c r="H4" s="372" t="s">
        <v>208</v>
      </c>
      <c r="I4" s="374" t="s">
        <v>209</v>
      </c>
      <c r="J4" s="273"/>
      <c r="K4" s="376" t="s">
        <v>213</v>
      </c>
      <c r="L4" s="376" t="s">
        <v>197</v>
      </c>
      <c r="M4" s="376"/>
    </row>
    <row r="5" spans="1:15" ht="60.75" customHeight="1">
      <c r="A5" s="379"/>
      <c r="B5" s="381"/>
      <c r="C5" s="381"/>
      <c r="D5" s="381"/>
      <c r="E5" s="358" t="s">
        <v>170</v>
      </c>
      <c r="F5" s="358" t="s">
        <v>175</v>
      </c>
      <c r="G5" s="375"/>
      <c r="H5" s="373"/>
      <c r="I5" s="375"/>
      <c r="J5" s="274"/>
      <c r="K5" s="377"/>
      <c r="L5" s="275" t="s">
        <v>174</v>
      </c>
      <c r="M5" s="275" t="s">
        <v>175</v>
      </c>
    </row>
    <row r="6" spans="1:15" ht="14">
      <c r="A6" s="276"/>
      <c r="B6" s="277" t="s">
        <v>210</v>
      </c>
      <c r="C6" s="278">
        <f>C16+C127</f>
        <v>1406622400.0000014</v>
      </c>
      <c r="D6" s="279">
        <f t="shared" ref="D6" si="0">D16+D127</f>
        <v>1332934754.0000005</v>
      </c>
      <c r="E6" s="359">
        <f>D6-C6</f>
        <v>-73687646.000000954</v>
      </c>
      <c r="F6" s="360">
        <f>D6/C6-1</f>
        <v>-5.2386231016938734E-2</v>
      </c>
      <c r="G6" s="280">
        <f>G16+G127</f>
        <v>1507354709</v>
      </c>
      <c r="H6" s="317">
        <f>H16+H127</f>
        <v>198688524.99999964</v>
      </c>
      <c r="I6" s="280">
        <f>I16+I127</f>
        <v>1706043234</v>
      </c>
      <c r="J6" s="274"/>
      <c r="K6" s="281">
        <f>K16+K127</f>
        <v>1763845736.0000014</v>
      </c>
      <c r="L6" s="281">
        <f>L16+L127</f>
        <v>-57802502.00000146</v>
      </c>
      <c r="M6" s="282">
        <f>I6/K6-1</f>
        <v>-3.2770724117339389E-2</v>
      </c>
      <c r="O6" s="84"/>
    </row>
    <row r="7" spans="1:15" ht="14">
      <c r="A7" s="306">
        <v>1</v>
      </c>
      <c r="B7" s="309" t="s">
        <v>2</v>
      </c>
      <c r="C7" s="283">
        <v>36685335.678179145</v>
      </c>
      <c r="D7" s="284">
        <f>IIN_ienemumi!D11</f>
        <v>34776752.243436001</v>
      </c>
      <c r="E7" s="361">
        <f>D7-C7</f>
        <v>-1908583.4347431436</v>
      </c>
      <c r="F7" s="362">
        <f>D7/C7-1</f>
        <v>-5.2025786311078792E-2</v>
      </c>
      <c r="G7" s="285">
        <f>Vertetie_ienemumi!I6</f>
        <v>37383662.243436001</v>
      </c>
      <c r="H7" s="369">
        <f>PFI_2021!L18</f>
        <v>26299599.05546812</v>
      </c>
      <c r="I7" s="318">
        <f>PFI_2021!M18</f>
        <v>63683261.298904121</v>
      </c>
      <c r="J7" s="274"/>
      <c r="K7" s="286">
        <v>66731920.031791344</v>
      </c>
      <c r="L7" s="283">
        <v>-3048658.7328872234</v>
      </c>
      <c r="M7" s="287">
        <v>-4.5685164332673667E-2</v>
      </c>
      <c r="O7" s="84"/>
    </row>
    <row r="8" spans="1:15" ht="14">
      <c r="A8" s="307">
        <v>2</v>
      </c>
      <c r="B8" s="310" t="s">
        <v>3</v>
      </c>
      <c r="C8" s="288">
        <v>11248891.632460814</v>
      </c>
      <c r="D8" s="289">
        <f>IIN_ienemumi!D12</f>
        <v>11077584.818473579</v>
      </c>
      <c r="E8" s="363">
        <f t="shared" ref="E8:E71" si="1">D8-C8</f>
        <v>-171306.81398723461</v>
      </c>
      <c r="F8" s="364">
        <f t="shared" ref="F8:F71" si="2">D8/C8-1</f>
        <v>-1.5228772716851191E-2</v>
      </c>
      <c r="G8" s="290">
        <f>Vertetie_ienemumi!I7</f>
        <v>11700091.818473579</v>
      </c>
      <c r="H8" s="370">
        <f>PFI_2021!L19</f>
        <v>5557614.9124703938</v>
      </c>
      <c r="I8" s="319">
        <f>PFI_2021!M19</f>
        <v>17257706.730943974</v>
      </c>
      <c r="J8" s="274"/>
      <c r="K8" s="291">
        <v>17869895.139551595</v>
      </c>
      <c r="L8" s="288">
        <v>-612188.40860762075</v>
      </c>
      <c r="M8" s="292">
        <v>-3.4258086229765228E-2</v>
      </c>
      <c r="O8" s="84"/>
    </row>
    <row r="9" spans="1:15" ht="14">
      <c r="A9" s="307">
        <v>3</v>
      </c>
      <c r="B9" s="310" t="s">
        <v>4</v>
      </c>
      <c r="C9" s="288">
        <v>39383189.553355619</v>
      </c>
      <c r="D9" s="289">
        <f>IIN_ienemumi!D13</f>
        <v>36940905.886802569</v>
      </c>
      <c r="E9" s="363">
        <f t="shared" si="1"/>
        <v>-2442283.6665530503</v>
      </c>
      <c r="F9" s="364">
        <f t="shared" si="2"/>
        <v>-6.2013353774820312E-2</v>
      </c>
      <c r="G9" s="290">
        <f>Vertetie_ienemumi!I8</f>
        <v>39937620.886802569</v>
      </c>
      <c r="H9" s="370">
        <f>PFI_2021!L20</f>
        <v>8879208.4271780308</v>
      </c>
      <c r="I9" s="319">
        <f>PFI_2021!M20</f>
        <v>48816829.313980602</v>
      </c>
      <c r="J9" s="274"/>
      <c r="K9" s="291">
        <v>50462879.568979189</v>
      </c>
      <c r="L9" s="288">
        <v>-1646050.2549985871</v>
      </c>
      <c r="M9" s="292">
        <v>-3.2619031435741852E-2</v>
      </c>
      <c r="O9" s="84"/>
    </row>
    <row r="10" spans="1:15" ht="14">
      <c r="A10" s="307">
        <v>4</v>
      </c>
      <c r="B10" s="310" t="s">
        <v>5</v>
      </c>
      <c r="C10" s="288">
        <v>52293834.855402052</v>
      </c>
      <c r="D10" s="289">
        <f>IIN_ienemumi!D14</f>
        <v>55012874.800432473</v>
      </c>
      <c r="E10" s="363">
        <f t="shared" si="1"/>
        <v>2719039.945030421</v>
      </c>
      <c r="F10" s="364">
        <f t="shared" si="2"/>
        <v>5.1995420732651398E-2</v>
      </c>
      <c r="G10" s="290">
        <f>Vertetie_ienemumi!I9</f>
        <v>64493180.800432473</v>
      </c>
      <c r="H10" s="370">
        <f>PFI_2021!L21</f>
        <v>-11007124.310514128</v>
      </c>
      <c r="I10" s="319">
        <f>PFI_2021!M21</f>
        <v>53486056.489918344</v>
      </c>
      <c r="J10" s="274"/>
      <c r="K10" s="291">
        <v>52333386.309202962</v>
      </c>
      <c r="L10" s="288">
        <v>1152670.1807153821</v>
      </c>
      <c r="M10" s="292">
        <v>2.2025522558487332E-2</v>
      </c>
      <c r="O10" s="84"/>
    </row>
    <row r="11" spans="1:15" ht="14">
      <c r="A11" s="307">
        <v>5</v>
      </c>
      <c r="B11" s="310" t="s">
        <v>6</v>
      </c>
      <c r="C11" s="288">
        <v>38750326.268765986</v>
      </c>
      <c r="D11" s="289">
        <f>IIN_ienemumi!D15</f>
        <v>35959764.858101539</v>
      </c>
      <c r="E11" s="363">
        <f t="shared" si="1"/>
        <v>-2790561.4106644467</v>
      </c>
      <c r="F11" s="364">
        <f t="shared" si="2"/>
        <v>-7.2013881671848745E-2</v>
      </c>
      <c r="G11" s="290">
        <f>Vertetie_ienemumi!I10</f>
        <v>39460235.858101539</v>
      </c>
      <c r="H11" s="370">
        <f>PFI_2021!L22</f>
        <v>17614552.623334616</v>
      </c>
      <c r="I11" s="319">
        <f>PFI_2021!M22</f>
        <v>57074788.481436156</v>
      </c>
      <c r="J11" s="274"/>
      <c r="K11" s="291">
        <v>59742749.32600747</v>
      </c>
      <c r="L11" s="288">
        <v>-2667960.8445713148</v>
      </c>
      <c r="M11" s="292">
        <v>-4.4657483538506737E-2</v>
      </c>
      <c r="O11" s="84"/>
    </row>
    <row r="12" spans="1:15" ht="14">
      <c r="A12" s="307">
        <v>6</v>
      </c>
      <c r="B12" s="310" t="s">
        <v>7</v>
      </c>
      <c r="C12" s="288">
        <v>13483277.300603509</v>
      </c>
      <c r="D12" s="289">
        <f>IIN_ienemumi!D16</f>
        <v>13013490.457446016</v>
      </c>
      <c r="E12" s="363">
        <f t="shared" si="1"/>
        <v>-469786.84315749258</v>
      </c>
      <c r="F12" s="364">
        <f t="shared" si="2"/>
        <v>-3.4842185077396892E-2</v>
      </c>
      <c r="G12" s="290">
        <f>Vertetie_ienemumi!I11</f>
        <v>13814057.457446016</v>
      </c>
      <c r="H12" s="370">
        <f>PFI_2021!L23</f>
        <v>7846695.5934633305</v>
      </c>
      <c r="I12" s="319">
        <f>PFI_2021!M23</f>
        <v>21660753.050909348</v>
      </c>
      <c r="J12" s="274"/>
      <c r="K12" s="291">
        <v>22589638.724524982</v>
      </c>
      <c r="L12" s="288">
        <v>-928885.67361563444</v>
      </c>
      <c r="M12" s="292">
        <v>-4.1119988014999387E-2</v>
      </c>
      <c r="O12" s="84"/>
    </row>
    <row r="13" spans="1:15" ht="14">
      <c r="A13" s="307">
        <v>7</v>
      </c>
      <c r="B13" s="310" t="s">
        <v>8</v>
      </c>
      <c r="C13" s="288">
        <v>598862125.90275073</v>
      </c>
      <c r="D13" s="289">
        <f>IIN_ienemumi!D17</f>
        <v>559362127.23100019</v>
      </c>
      <c r="E13" s="363">
        <f t="shared" si="1"/>
        <v>-39499998.671750546</v>
      </c>
      <c r="F13" s="364">
        <f t="shared" si="2"/>
        <v>-6.5958418412596309E-2</v>
      </c>
      <c r="G13" s="290">
        <f>Vertetie_ienemumi!I12</f>
        <v>642333879.23100019</v>
      </c>
      <c r="H13" s="370">
        <f>PFI_2021!L24</f>
        <v>-42533671.73178874</v>
      </c>
      <c r="I13" s="319">
        <f>PFI_2021!M24</f>
        <v>599800207.49921143</v>
      </c>
      <c r="J13" s="274"/>
      <c r="K13" s="291">
        <v>617238664.59913003</v>
      </c>
      <c r="L13" s="288">
        <v>-17438457.099918604</v>
      </c>
      <c r="M13" s="292">
        <v>-2.8252373190594149E-2</v>
      </c>
      <c r="O13" s="84"/>
    </row>
    <row r="14" spans="1:15" ht="14">
      <c r="A14" s="307">
        <v>8</v>
      </c>
      <c r="B14" s="310" t="s">
        <v>9</v>
      </c>
      <c r="C14" s="288">
        <v>18167743.453186534</v>
      </c>
      <c r="D14" s="289">
        <f>IIN_ienemumi!D18</f>
        <v>16472119.666295778</v>
      </c>
      <c r="E14" s="363">
        <f t="shared" si="1"/>
        <v>-1695623.7868907563</v>
      </c>
      <c r="F14" s="364">
        <f t="shared" si="2"/>
        <v>-9.3331557177694036E-2</v>
      </c>
      <c r="G14" s="290">
        <f>Vertetie_ienemumi!I13</f>
        <v>17753708.666295778</v>
      </c>
      <c r="H14" s="370">
        <f>PFI_2021!L25</f>
        <v>2525619.2145264992</v>
      </c>
      <c r="I14" s="319">
        <f>PFI_2021!M25</f>
        <v>20279327.880822279</v>
      </c>
      <c r="J14" s="274"/>
      <c r="K14" s="291">
        <v>21159721.030692816</v>
      </c>
      <c r="L14" s="288">
        <v>-880393.14987053722</v>
      </c>
      <c r="M14" s="292">
        <v>-4.1607030101838305E-2</v>
      </c>
      <c r="O14" s="84"/>
    </row>
    <row r="15" spans="1:15" ht="14">
      <c r="A15" s="308">
        <v>9</v>
      </c>
      <c r="B15" s="311" t="s">
        <v>10</v>
      </c>
      <c r="C15" s="312">
        <v>28194218.391962275</v>
      </c>
      <c r="D15" s="313">
        <f>IIN_ienemumi!D19</f>
        <v>24341631.217358083</v>
      </c>
      <c r="E15" s="365">
        <f t="shared" si="1"/>
        <v>-3852587.1746041924</v>
      </c>
      <c r="F15" s="366">
        <f t="shared" si="2"/>
        <v>-0.13664458156082471</v>
      </c>
      <c r="G15" s="314">
        <f>Vertetie_ienemumi!I14</f>
        <v>27519997.217358083</v>
      </c>
      <c r="H15" s="371">
        <f>PFI_2021!L26</f>
        <v>2693400.6007792433</v>
      </c>
      <c r="I15" s="320">
        <f>PFI_2021!M26</f>
        <v>30213397.818137325</v>
      </c>
      <c r="J15" s="274"/>
      <c r="K15" s="294">
        <v>32203241.061933309</v>
      </c>
      <c r="L15" s="293">
        <v>-1989843.2437959835</v>
      </c>
      <c r="M15" s="295">
        <v>-6.1790154598697522E-2</v>
      </c>
      <c r="O15" s="84"/>
    </row>
    <row r="16" spans="1:15" ht="14">
      <c r="A16" s="296"/>
      <c r="B16" s="297" t="s">
        <v>211</v>
      </c>
      <c r="C16" s="298">
        <f>SUM(C7:C15)</f>
        <v>837068943.03666663</v>
      </c>
      <c r="D16" s="298">
        <f t="shared" ref="D16:G16" si="3">SUM(D7:D15)</f>
        <v>786957251.1793462</v>
      </c>
      <c r="E16" s="367">
        <f t="shared" si="3"/>
        <v>-50111691.857320443</v>
      </c>
      <c r="F16" s="368">
        <f t="shared" si="2"/>
        <v>-5.9865668502200542E-2</v>
      </c>
      <c r="G16" s="298">
        <f t="shared" si="3"/>
        <v>894396434.1793462</v>
      </c>
      <c r="H16" s="334">
        <f t="shared" ref="H16" si="4">SUM(H7:H15)</f>
        <v>17875894.384917367</v>
      </c>
      <c r="I16" s="298">
        <f t="shared" ref="I16" si="5">SUM(I7:I15)</f>
        <v>912272328.56426358</v>
      </c>
      <c r="J16" s="274"/>
      <c r="K16" s="281">
        <v>940332095.79181361</v>
      </c>
      <c r="L16" s="281">
        <v>-28059767.227550123</v>
      </c>
      <c r="M16" s="282">
        <v>-2.9840273827856589E-2</v>
      </c>
    </row>
    <row r="17" spans="1:15" ht="14">
      <c r="A17" s="171">
        <v>10</v>
      </c>
      <c r="B17" s="170" t="s">
        <v>12</v>
      </c>
      <c r="C17" s="283">
        <v>936582.72755310964</v>
      </c>
      <c r="D17" s="315">
        <f>IIN_ienemumi!D20</f>
        <v>902368.89945066825</v>
      </c>
      <c r="E17" s="361">
        <f t="shared" si="1"/>
        <v>-34213.828102441388</v>
      </c>
      <c r="F17" s="362">
        <f t="shared" si="2"/>
        <v>-3.653049228425076E-2</v>
      </c>
      <c r="G17" s="285">
        <f>Vertetie_ienemumi!I16</f>
        <v>1050877.8994506681</v>
      </c>
      <c r="H17" s="369">
        <f>PFI_2021!L28</f>
        <v>1283293.8328043825</v>
      </c>
      <c r="I17" s="318">
        <f>PFI_2021!M28</f>
        <v>2334171.7322550509</v>
      </c>
      <c r="J17" s="274"/>
      <c r="K17" s="300">
        <v>2508556.2818686105</v>
      </c>
      <c r="L17" s="299">
        <v>-174384.54961355962</v>
      </c>
      <c r="M17" s="301">
        <v>-6.9515900788824081E-2</v>
      </c>
      <c r="O17" s="84"/>
    </row>
    <row r="18" spans="1:15" ht="14">
      <c r="A18" s="25">
        <v>11</v>
      </c>
      <c r="B18" s="34" t="s">
        <v>13</v>
      </c>
      <c r="C18" s="288">
        <v>5197869.1573741185</v>
      </c>
      <c r="D18" s="302">
        <f>IIN_ienemumi!D21</f>
        <v>4704759.698126955</v>
      </c>
      <c r="E18" s="363">
        <f t="shared" si="1"/>
        <v>-493109.4592471635</v>
      </c>
      <c r="F18" s="364">
        <f t="shared" si="2"/>
        <v>-9.4867616770922036E-2</v>
      </c>
      <c r="G18" s="290">
        <f>Vertetie_ienemumi!I17</f>
        <v>5112901.698126955</v>
      </c>
      <c r="H18" s="370">
        <f>PFI_2021!L29</f>
        <v>1447270.595833401</v>
      </c>
      <c r="I18" s="319">
        <f>PFI_2021!M29</f>
        <v>6560172.2939603562</v>
      </c>
      <c r="J18" s="274"/>
      <c r="K18" s="291">
        <v>6876711.7162257861</v>
      </c>
      <c r="L18" s="288">
        <v>-316539.42226542998</v>
      </c>
      <c r="M18" s="292">
        <v>-4.603063721844658E-2</v>
      </c>
      <c r="O18" s="84"/>
    </row>
    <row r="19" spans="1:15" ht="14">
      <c r="A19" s="25">
        <v>12</v>
      </c>
      <c r="B19" s="34" t="s">
        <v>14</v>
      </c>
      <c r="C19" s="288">
        <v>3847951.8570642602</v>
      </c>
      <c r="D19" s="302">
        <f>IIN_ienemumi!D22</f>
        <v>3410044.77627117</v>
      </c>
      <c r="E19" s="363">
        <f t="shared" si="1"/>
        <v>-437907.08079309016</v>
      </c>
      <c r="F19" s="364">
        <f t="shared" si="2"/>
        <v>-0.11380264022512621</v>
      </c>
      <c r="G19" s="290">
        <f>Vertetie_ienemumi!I18</f>
        <v>3871198.77627117</v>
      </c>
      <c r="H19" s="370">
        <f>PFI_2021!L30</f>
        <v>2598891.7559889047</v>
      </c>
      <c r="I19" s="319">
        <f>PFI_2021!M30</f>
        <v>6470090.5322600752</v>
      </c>
      <c r="J19" s="274"/>
      <c r="K19" s="291">
        <v>6930766.959162591</v>
      </c>
      <c r="L19" s="288">
        <v>-460676.42690251581</v>
      </c>
      <c r="M19" s="292">
        <v>-6.6468318674817617E-2</v>
      </c>
      <c r="O19" s="84"/>
    </row>
    <row r="20" spans="1:15" ht="14">
      <c r="A20" s="25">
        <v>13</v>
      </c>
      <c r="B20" s="34" t="s">
        <v>15</v>
      </c>
      <c r="C20" s="288">
        <v>1237683.1046666941</v>
      </c>
      <c r="D20" s="302">
        <f>IIN_ienemumi!D23</f>
        <v>1205450.7136480811</v>
      </c>
      <c r="E20" s="363">
        <f t="shared" si="1"/>
        <v>-32232.391018613009</v>
      </c>
      <c r="F20" s="364">
        <f t="shared" si="2"/>
        <v>-2.6042523241272764E-2</v>
      </c>
      <c r="G20" s="290">
        <f>Vertetie_ienemumi!I19</f>
        <v>1326484.7136480811</v>
      </c>
      <c r="H20" s="370">
        <f>PFI_2021!L31</f>
        <v>588231.12883450475</v>
      </c>
      <c r="I20" s="319">
        <f>PFI_2021!M31</f>
        <v>1914715.8424825859</v>
      </c>
      <c r="J20" s="274"/>
      <c r="K20" s="291">
        <v>2016109.8346446659</v>
      </c>
      <c r="L20" s="288">
        <v>-101393.99216208002</v>
      </c>
      <c r="M20" s="292">
        <v>-5.0291898992670947E-2</v>
      </c>
      <c r="O20" s="84"/>
    </row>
    <row r="21" spans="1:15" ht="14">
      <c r="A21" s="25">
        <v>14</v>
      </c>
      <c r="B21" s="34" t="s">
        <v>16</v>
      </c>
      <c r="C21" s="288">
        <v>2050056.6273904878</v>
      </c>
      <c r="D21" s="302">
        <f>IIN_ienemumi!D24</f>
        <v>1881549.8914182582</v>
      </c>
      <c r="E21" s="363">
        <f t="shared" si="1"/>
        <v>-168506.73597222962</v>
      </c>
      <c r="F21" s="364">
        <f t="shared" si="2"/>
        <v>-8.2196137277788961E-2</v>
      </c>
      <c r="G21" s="290">
        <f>Vertetie_ienemumi!I20</f>
        <v>2124124.8914182582</v>
      </c>
      <c r="H21" s="370">
        <f>PFI_2021!L32</f>
        <v>1561909.2977242977</v>
      </c>
      <c r="I21" s="319">
        <f>PFI_2021!M32</f>
        <v>3686034.1891425559</v>
      </c>
      <c r="J21" s="274"/>
      <c r="K21" s="291">
        <v>3984018.4956193059</v>
      </c>
      <c r="L21" s="288">
        <v>-297984.30647674995</v>
      </c>
      <c r="M21" s="292">
        <v>-7.4794910416305482E-2</v>
      </c>
      <c r="O21" s="84"/>
    </row>
    <row r="22" spans="1:15" ht="14">
      <c r="A22" s="25">
        <v>15</v>
      </c>
      <c r="B22" s="34" t="s">
        <v>17</v>
      </c>
      <c r="C22" s="288">
        <v>635816.28144498693</v>
      </c>
      <c r="D22" s="302">
        <f>IIN_ienemumi!D25</f>
        <v>618397.78818372276</v>
      </c>
      <c r="E22" s="363">
        <f t="shared" si="1"/>
        <v>-17418.493261264171</v>
      </c>
      <c r="F22" s="364">
        <f t="shared" si="2"/>
        <v>-2.7395481634534535E-2</v>
      </c>
      <c r="G22" s="290">
        <f>Vertetie_ienemumi!I21</f>
        <v>710570.78818372276</v>
      </c>
      <c r="H22" s="370">
        <f>PFI_2021!L33</f>
        <v>374188.12055897806</v>
      </c>
      <c r="I22" s="319">
        <f>PFI_2021!M33</f>
        <v>1084758.9087427007</v>
      </c>
      <c r="J22" s="274"/>
      <c r="K22" s="291">
        <v>1135443.1270565977</v>
      </c>
      <c r="L22" s="288">
        <v>-50684.218313897029</v>
      </c>
      <c r="M22" s="292">
        <v>-4.4638271267082641E-2</v>
      </c>
      <c r="O22" s="84"/>
    </row>
    <row r="23" spans="1:15" ht="14">
      <c r="A23" s="25">
        <v>16</v>
      </c>
      <c r="B23" s="34" t="s">
        <v>18</v>
      </c>
      <c r="C23" s="288">
        <v>6721501.7210116526</v>
      </c>
      <c r="D23" s="302">
        <f>IIN_ienemumi!D26</f>
        <v>6250956.2640164569</v>
      </c>
      <c r="E23" s="363">
        <f t="shared" si="1"/>
        <v>-470545.45699519571</v>
      </c>
      <c r="F23" s="364">
        <f t="shared" si="2"/>
        <v>-7.0006001117912997E-2</v>
      </c>
      <c r="G23" s="290">
        <f>Vertetie_ienemumi!I22</f>
        <v>6991643.2640164569</v>
      </c>
      <c r="H23" s="370">
        <f>PFI_2021!L34</f>
        <v>4731399.2678874144</v>
      </c>
      <c r="I23" s="319">
        <f>PFI_2021!M34</f>
        <v>11723042.53190387</v>
      </c>
      <c r="J23" s="274"/>
      <c r="K23" s="291">
        <v>12526696.393753171</v>
      </c>
      <c r="L23" s="288">
        <v>-803653.86184930056</v>
      </c>
      <c r="M23" s="292">
        <v>-6.4155291753543842E-2</v>
      </c>
      <c r="O23" s="84"/>
    </row>
    <row r="24" spans="1:15" ht="14">
      <c r="A24" s="25">
        <v>17</v>
      </c>
      <c r="B24" s="34" t="s">
        <v>19</v>
      </c>
      <c r="C24" s="288">
        <v>2890431.4660298359</v>
      </c>
      <c r="D24" s="302">
        <f>IIN_ienemumi!D27</f>
        <v>2735245.082886572</v>
      </c>
      <c r="E24" s="363">
        <f t="shared" si="1"/>
        <v>-155186.38314326387</v>
      </c>
      <c r="F24" s="364">
        <f t="shared" si="2"/>
        <v>-5.3689694762568019E-2</v>
      </c>
      <c r="G24" s="290">
        <f>Vertetie_ienemumi!I23</f>
        <v>3103885.082886572</v>
      </c>
      <c r="H24" s="370">
        <f>PFI_2021!L35</f>
        <v>1307192.8624221841</v>
      </c>
      <c r="I24" s="319">
        <f>PFI_2021!M35</f>
        <v>4411077.9453087561</v>
      </c>
      <c r="J24" s="274"/>
      <c r="K24" s="291">
        <v>4629308.0142644458</v>
      </c>
      <c r="L24" s="288">
        <v>-218230.06895568967</v>
      </c>
      <c r="M24" s="292">
        <v>-4.7140969726630844E-2</v>
      </c>
      <c r="O24" s="84"/>
    </row>
    <row r="25" spans="1:15" ht="14">
      <c r="A25" s="25">
        <v>18</v>
      </c>
      <c r="B25" s="34" t="s">
        <v>176</v>
      </c>
      <c r="C25" s="288">
        <v>1301800.6979894741</v>
      </c>
      <c r="D25" s="302">
        <f>IIN_ienemumi!D28</f>
        <v>1233520.471664621</v>
      </c>
      <c r="E25" s="363">
        <f t="shared" si="1"/>
        <v>-68280.226324853022</v>
      </c>
      <c r="F25" s="364">
        <f t="shared" si="2"/>
        <v>-5.2450598951365057E-2</v>
      </c>
      <c r="G25" s="290">
        <f>Vertetie_ienemumi!I24</f>
        <v>1467976.471664621</v>
      </c>
      <c r="H25" s="370">
        <f>PFI_2021!L36</f>
        <v>1225135.3326957098</v>
      </c>
      <c r="I25" s="319">
        <f>PFI_2021!M36</f>
        <v>2693111.804360331</v>
      </c>
      <c r="J25" s="274"/>
      <c r="K25" s="291">
        <v>2854694.7630611458</v>
      </c>
      <c r="L25" s="288">
        <v>-161582.95870081475</v>
      </c>
      <c r="M25" s="292">
        <v>-5.660253446065322E-2</v>
      </c>
      <c r="O25" s="84"/>
    </row>
    <row r="26" spans="1:15" ht="14">
      <c r="A26" s="25">
        <v>19</v>
      </c>
      <c r="B26" s="34" t="s">
        <v>21</v>
      </c>
      <c r="C26" s="288">
        <v>3028502.8169786693</v>
      </c>
      <c r="D26" s="302">
        <f>IIN_ienemumi!D29</f>
        <v>2845430.7747987364</v>
      </c>
      <c r="E26" s="363">
        <f t="shared" si="1"/>
        <v>-183072.04217993282</v>
      </c>
      <c r="F26" s="364">
        <f t="shared" si="2"/>
        <v>-6.044968528791772E-2</v>
      </c>
      <c r="G26" s="290">
        <f>Vertetie_ienemumi!I25</f>
        <v>3425157.7747987364</v>
      </c>
      <c r="H26" s="370">
        <f>PFI_2021!L37</f>
        <v>1747371.1769056192</v>
      </c>
      <c r="I26" s="319">
        <f>PFI_2021!M37</f>
        <v>5172528.9517043559</v>
      </c>
      <c r="J26" s="274"/>
      <c r="K26" s="291">
        <v>5482505.4720582142</v>
      </c>
      <c r="L26" s="288">
        <v>-309976.52035385836</v>
      </c>
      <c r="M26" s="292">
        <v>-5.6539208566897869E-2</v>
      </c>
      <c r="O26" s="84"/>
    </row>
    <row r="27" spans="1:15" ht="14">
      <c r="A27" s="25">
        <v>20</v>
      </c>
      <c r="B27" s="34" t="s">
        <v>22</v>
      </c>
      <c r="C27" s="288">
        <v>11684100.839621387</v>
      </c>
      <c r="D27" s="302">
        <f>IIN_ienemumi!D30</f>
        <v>11490417.131123915</v>
      </c>
      <c r="E27" s="363">
        <f t="shared" si="1"/>
        <v>-193683.70849747211</v>
      </c>
      <c r="F27" s="364">
        <f t="shared" si="2"/>
        <v>-1.6576689225471286E-2</v>
      </c>
      <c r="G27" s="290">
        <f>Vertetie_ienemumi!I26</f>
        <v>12867417.131123915</v>
      </c>
      <c r="H27" s="370">
        <f>PFI_2021!L38</f>
        <v>-650549.63084131409</v>
      </c>
      <c r="I27" s="319">
        <f>PFI_2021!M38</f>
        <v>12216867.500282601</v>
      </c>
      <c r="J27" s="274"/>
      <c r="K27" s="291">
        <v>12093219.689931454</v>
      </c>
      <c r="L27" s="288">
        <v>123647.81035114639</v>
      </c>
      <c r="M27" s="292">
        <v>1.0224556695525244E-2</v>
      </c>
      <c r="O27" s="84"/>
    </row>
    <row r="28" spans="1:15" ht="14">
      <c r="A28" s="25">
        <v>21</v>
      </c>
      <c r="B28" s="34" t="s">
        <v>23</v>
      </c>
      <c r="C28" s="288">
        <v>12191525.514153995</v>
      </c>
      <c r="D28" s="302">
        <f>IIN_ienemumi!D31</f>
        <v>11466413.228295043</v>
      </c>
      <c r="E28" s="363">
        <f t="shared" si="1"/>
        <v>-725112.28585895151</v>
      </c>
      <c r="F28" s="364">
        <f t="shared" si="2"/>
        <v>-5.9476747599561564E-2</v>
      </c>
      <c r="G28" s="290">
        <f>Vertetie_ienemumi!I27</f>
        <v>12955171.228295043</v>
      </c>
      <c r="H28" s="370">
        <f>PFI_2021!L39</f>
        <v>-888249.41400042025</v>
      </c>
      <c r="I28" s="319">
        <f>PFI_2021!M39</f>
        <v>12066921.814294623</v>
      </c>
      <c r="J28" s="274"/>
      <c r="K28" s="291">
        <v>11911445.27783991</v>
      </c>
      <c r="L28" s="288">
        <v>155476.53645471297</v>
      </c>
      <c r="M28" s="292">
        <v>1.3052701232147079E-2</v>
      </c>
      <c r="O28" s="84"/>
    </row>
    <row r="29" spans="1:15" ht="14">
      <c r="A29" s="25">
        <v>22</v>
      </c>
      <c r="B29" s="34" t="s">
        <v>24</v>
      </c>
      <c r="C29" s="288">
        <v>4021598.9174226732</v>
      </c>
      <c r="D29" s="302">
        <f>IIN_ienemumi!D32</f>
        <v>3839428.2055811505</v>
      </c>
      <c r="E29" s="363">
        <f t="shared" si="1"/>
        <v>-182170.71184152272</v>
      </c>
      <c r="F29" s="364">
        <f t="shared" si="2"/>
        <v>-4.5298080584891043E-2</v>
      </c>
      <c r="G29" s="290">
        <f>Vertetie_ienemumi!I28</f>
        <v>4144141.2055811505</v>
      </c>
      <c r="H29" s="370">
        <f>PFI_2021!L40</f>
        <v>735430.39908644324</v>
      </c>
      <c r="I29" s="319">
        <f>PFI_2021!M40</f>
        <v>4879571.6046675937</v>
      </c>
      <c r="J29" s="274"/>
      <c r="K29" s="291">
        <v>5042275.6604278311</v>
      </c>
      <c r="L29" s="288">
        <v>-162704.05576023739</v>
      </c>
      <c r="M29" s="292">
        <v>-3.2267981109631028E-2</v>
      </c>
      <c r="O29" s="84"/>
    </row>
    <row r="30" spans="1:15" ht="14">
      <c r="A30" s="25">
        <v>23</v>
      </c>
      <c r="B30" s="34" t="s">
        <v>25</v>
      </c>
      <c r="C30" s="288">
        <v>359718.42897699913</v>
      </c>
      <c r="D30" s="302">
        <f>IIN_ienemumi!D33</f>
        <v>328873.23093514628</v>
      </c>
      <c r="E30" s="363">
        <f t="shared" si="1"/>
        <v>-30845.198041852855</v>
      </c>
      <c r="F30" s="364">
        <f t="shared" si="2"/>
        <v>-8.5748172896154662E-2</v>
      </c>
      <c r="G30" s="290">
        <f>Vertetie_ienemumi!I29</f>
        <v>391972.23093514628</v>
      </c>
      <c r="H30" s="370">
        <f>PFI_2021!L41</f>
        <v>369158.86743756937</v>
      </c>
      <c r="I30" s="319">
        <f>PFI_2021!M41</f>
        <v>761131.09837271564</v>
      </c>
      <c r="J30" s="274"/>
      <c r="K30" s="291">
        <v>824846.25261263177</v>
      </c>
      <c r="L30" s="288">
        <v>-63715.154239916126</v>
      </c>
      <c r="M30" s="292">
        <v>-7.724488538088603E-2</v>
      </c>
      <c r="O30" s="84"/>
    </row>
    <row r="31" spans="1:15" ht="14">
      <c r="A31" s="25">
        <v>24</v>
      </c>
      <c r="B31" s="34" t="s">
        <v>26</v>
      </c>
      <c r="C31" s="288">
        <v>4971250.5424466105</v>
      </c>
      <c r="D31" s="302">
        <f>IIN_ienemumi!D34</f>
        <v>4657731.944107376</v>
      </c>
      <c r="E31" s="363">
        <f t="shared" si="1"/>
        <v>-313518.59833923448</v>
      </c>
      <c r="F31" s="364">
        <f t="shared" si="2"/>
        <v>-6.3066344305579003E-2</v>
      </c>
      <c r="G31" s="290">
        <f>Vertetie_ienemumi!I30</f>
        <v>5116528.944107376</v>
      </c>
      <c r="H31" s="370">
        <f>PFI_2021!L42</f>
        <v>4072395.1260266141</v>
      </c>
      <c r="I31" s="319">
        <f>PFI_2021!M42</f>
        <v>9188924.0701339897</v>
      </c>
      <c r="J31" s="274"/>
      <c r="K31" s="291">
        <v>9794169.7794908956</v>
      </c>
      <c r="L31" s="288">
        <v>-605245.70935690589</v>
      </c>
      <c r="M31" s="292">
        <v>-6.1796530281136963E-2</v>
      </c>
      <c r="O31" s="84"/>
    </row>
    <row r="32" spans="1:15" ht="14">
      <c r="A32" s="25">
        <v>25</v>
      </c>
      <c r="B32" s="34" t="s">
        <v>27</v>
      </c>
      <c r="C32" s="288">
        <v>12557116.451891758</v>
      </c>
      <c r="D32" s="302">
        <f>IIN_ienemumi!D35</f>
        <v>11975346.932430828</v>
      </c>
      <c r="E32" s="363">
        <f t="shared" si="1"/>
        <v>-581769.51946092956</v>
      </c>
      <c r="F32" s="364">
        <f t="shared" si="2"/>
        <v>-4.6329865752999688E-2</v>
      </c>
      <c r="G32" s="290">
        <f>Vertetie_ienemumi!I31</f>
        <v>13883649.932430828</v>
      </c>
      <c r="H32" s="370">
        <f>PFI_2021!L43</f>
        <v>4598289.1117919907</v>
      </c>
      <c r="I32" s="319">
        <f>PFI_2021!M43</f>
        <v>18481939.044222817</v>
      </c>
      <c r="J32" s="274"/>
      <c r="K32" s="291">
        <v>19341547.650670193</v>
      </c>
      <c r="L32" s="288">
        <v>-859608.60644737631</v>
      </c>
      <c r="M32" s="292">
        <v>-4.4443630984079552E-2</v>
      </c>
      <c r="O32" s="84"/>
    </row>
    <row r="33" spans="1:15" ht="14">
      <c r="A33" s="25">
        <v>26</v>
      </c>
      <c r="B33" s="34" t="s">
        <v>28</v>
      </c>
      <c r="C33" s="288">
        <v>1796851.4208585261</v>
      </c>
      <c r="D33" s="302">
        <f>IIN_ienemumi!D36</f>
        <v>1764412.0110662403</v>
      </c>
      <c r="E33" s="363">
        <f t="shared" si="1"/>
        <v>-32439.409792285878</v>
      </c>
      <c r="F33" s="364">
        <f t="shared" si="2"/>
        <v>-1.8053473657152153E-2</v>
      </c>
      <c r="G33" s="290">
        <f>Vertetie_ienemumi!I32</f>
        <v>1981672.0110662403</v>
      </c>
      <c r="H33" s="370">
        <f>PFI_2021!L44</f>
        <v>582885.69841421326</v>
      </c>
      <c r="I33" s="319">
        <f>PFI_2021!M44</f>
        <v>2564557.7094804533</v>
      </c>
      <c r="J33" s="274"/>
      <c r="K33" s="291">
        <v>2624432.687113252</v>
      </c>
      <c r="L33" s="288">
        <v>-59874.97763279872</v>
      </c>
      <c r="M33" s="292">
        <v>-2.2814445928372562E-2</v>
      </c>
      <c r="O33" s="84"/>
    </row>
    <row r="34" spans="1:15" ht="14">
      <c r="A34" s="25">
        <v>27</v>
      </c>
      <c r="B34" s="34" t="s">
        <v>29</v>
      </c>
      <c r="C34" s="288">
        <v>3157147.2663536631</v>
      </c>
      <c r="D34" s="302">
        <f>IIN_ienemumi!D37</f>
        <v>3019608.1340841907</v>
      </c>
      <c r="E34" s="363">
        <f t="shared" si="1"/>
        <v>-137539.13226947235</v>
      </c>
      <c r="F34" s="364">
        <f t="shared" si="2"/>
        <v>-4.3564370194337676E-2</v>
      </c>
      <c r="G34" s="290">
        <f>Vertetie_ienemumi!I33</f>
        <v>3452730.1340841907</v>
      </c>
      <c r="H34" s="370">
        <f>PFI_2021!L45</f>
        <v>1504538.8148675356</v>
      </c>
      <c r="I34" s="319">
        <f>PFI_2021!M45</f>
        <v>4957268.9489517268</v>
      </c>
      <c r="J34" s="274"/>
      <c r="K34" s="291">
        <v>5130466.7162175197</v>
      </c>
      <c r="L34" s="288">
        <v>-173197.76726579294</v>
      </c>
      <c r="M34" s="292">
        <v>-3.3758676714208291E-2</v>
      </c>
      <c r="O34" s="84"/>
    </row>
    <row r="35" spans="1:15" ht="14">
      <c r="A35" s="25">
        <v>28</v>
      </c>
      <c r="B35" s="34" t="s">
        <v>30</v>
      </c>
      <c r="C35" s="288">
        <v>4202194.2123141792</v>
      </c>
      <c r="D35" s="302">
        <f>IIN_ienemumi!D38</f>
        <v>3861425.9429047066</v>
      </c>
      <c r="E35" s="363">
        <f t="shared" si="1"/>
        <v>-340768.26940947259</v>
      </c>
      <c r="F35" s="364">
        <f t="shared" si="2"/>
        <v>-8.1092936735498666E-2</v>
      </c>
      <c r="G35" s="290">
        <f>Vertetie_ienemumi!I34</f>
        <v>4391335.942904707</v>
      </c>
      <c r="H35" s="370">
        <f>PFI_2021!L46</f>
        <v>1809776.0883564376</v>
      </c>
      <c r="I35" s="319">
        <f>PFI_2021!M46</f>
        <v>6201112.0312611442</v>
      </c>
      <c r="J35" s="274"/>
      <c r="K35" s="291">
        <v>6448780.2060902547</v>
      </c>
      <c r="L35" s="288">
        <v>-247668.1748291105</v>
      </c>
      <c r="M35" s="292">
        <v>-3.8405429695868909E-2</v>
      </c>
      <c r="O35" s="84"/>
    </row>
    <row r="36" spans="1:15" ht="14">
      <c r="A36" s="25">
        <v>29</v>
      </c>
      <c r="B36" s="34" t="s">
        <v>31</v>
      </c>
      <c r="C36" s="288">
        <v>9702296.953363128</v>
      </c>
      <c r="D36" s="302">
        <f>IIN_ienemumi!D39</f>
        <v>9226872.504767606</v>
      </c>
      <c r="E36" s="363">
        <f t="shared" si="1"/>
        <v>-475424.44859552197</v>
      </c>
      <c r="F36" s="364">
        <f t="shared" si="2"/>
        <v>-4.9001226295256273E-2</v>
      </c>
      <c r="G36" s="290">
        <f>Vertetie_ienemumi!I35</f>
        <v>10295434.504767606</v>
      </c>
      <c r="H36" s="370">
        <f>PFI_2021!L47</f>
        <v>-1631208.6567617734</v>
      </c>
      <c r="I36" s="319">
        <f>PFI_2021!M47</f>
        <v>8664225.8480058331</v>
      </c>
      <c r="J36" s="274"/>
      <c r="K36" s="291">
        <v>8644767.1811393891</v>
      </c>
      <c r="L36" s="288">
        <v>19458.666866444051</v>
      </c>
      <c r="M36" s="292">
        <v>2.2509185567076706E-3</v>
      </c>
      <c r="O36" s="84"/>
    </row>
    <row r="37" spans="1:15" ht="14">
      <c r="A37" s="25">
        <v>30</v>
      </c>
      <c r="B37" s="34" t="s">
        <v>32</v>
      </c>
      <c r="C37" s="288">
        <v>10861786.032111399</v>
      </c>
      <c r="D37" s="302">
        <f>IIN_ienemumi!D40</f>
        <v>10488386.792361433</v>
      </c>
      <c r="E37" s="363">
        <f t="shared" si="1"/>
        <v>-373399.23974996619</v>
      </c>
      <c r="F37" s="364">
        <f t="shared" si="2"/>
        <v>-3.437733340042437E-2</v>
      </c>
      <c r="G37" s="290">
        <f>Vertetie_ienemumi!I36</f>
        <v>11413872.792361433</v>
      </c>
      <c r="H37" s="370">
        <f>PFI_2021!L48</f>
        <v>2905570.5191198904</v>
      </c>
      <c r="I37" s="319">
        <f>PFI_2021!M48</f>
        <v>14319443.311481323</v>
      </c>
      <c r="J37" s="274"/>
      <c r="K37" s="291">
        <v>14734577.249922443</v>
      </c>
      <c r="L37" s="288">
        <v>-415133.93844112009</v>
      </c>
      <c r="M37" s="292">
        <v>-2.8174132952698439E-2</v>
      </c>
      <c r="O37" s="84"/>
    </row>
    <row r="38" spans="1:15" ht="14">
      <c r="A38" s="25">
        <v>31</v>
      </c>
      <c r="B38" s="34" t="s">
        <v>33</v>
      </c>
      <c r="C38" s="288">
        <v>1221300.1054606845</v>
      </c>
      <c r="D38" s="302">
        <f>IIN_ienemumi!D41</f>
        <v>1058237.0926720216</v>
      </c>
      <c r="E38" s="363">
        <f t="shared" si="1"/>
        <v>-163063.01278866292</v>
      </c>
      <c r="F38" s="364">
        <f t="shared" si="2"/>
        <v>-0.13351592459508899</v>
      </c>
      <c r="G38" s="290">
        <f>Vertetie_ienemumi!I37</f>
        <v>1175719.0926720216</v>
      </c>
      <c r="H38" s="370">
        <f>PFI_2021!L49</f>
        <v>613714.09338883136</v>
      </c>
      <c r="I38" s="319">
        <f>PFI_2021!M49</f>
        <v>1789433.1860608528</v>
      </c>
      <c r="J38" s="274"/>
      <c r="K38" s="291">
        <v>1941703.4672213427</v>
      </c>
      <c r="L38" s="288">
        <v>-152270.28116048989</v>
      </c>
      <c r="M38" s="292">
        <v>-7.842097608158205E-2</v>
      </c>
      <c r="O38" s="84"/>
    </row>
    <row r="39" spans="1:15" ht="14">
      <c r="A39" s="25">
        <v>32</v>
      </c>
      <c r="B39" s="34" t="s">
        <v>34</v>
      </c>
      <c r="C39" s="288">
        <v>842000.60837045207</v>
      </c>
      <c r="D39" s="302">
        <f>IIN_ienemumi!D42</f>
        <v>805177.06803905626</v>
      </c>
      <c r="E39" s="363">
        <f t="shared" si="1"/>
        <v>-36823.540331395809</v>
      </c>
      <c r="F39" s="364">
        <f t="shared" si="2"/>
        <v>-4.3733389222439523E-2</v>
      </c>
      <c r="G39" s="290">
        <f>Vertetie_ienemumi!I38</f>
        <v>963761.06803905626</v>
      </c>
      <c r="H39" s="370">
        <f>PFI_2021!L50</f>
        <v>966868.26876636327</v>
      </c>
      <c r="I39" s="319">
        <f>PFI_2021!M50</f>
        <v>1930629.3368054195</v>
      </c>
      <c r="J39" s="274"/>
      <c r="K39" s="291">
        <v>2070821.376269286</v>
      </c>
      <c r="L39" s="288">
        <v>-140192.0394638665</v>
      </c>
      <c r="M39" s="292">
        <v>-6.7698760052608331E-2</v>
      </c>
      <c r="O39" s="84"/>
    </row>
    <row r="40" spans="1:15" ht="14">
      <c r="A40" s="25">
        <v>33</v>
      </c>
      <c r="B40" s="34" t="s">
        <v>35</v>
      </c>
      <c r="C40" s="288">
        <v>2147502.0095598628</v>
      </c>
      <c r="D40" s="302">
        <f>IIN_ienemumi!D43</f>
        <v>2052637.6290841093</v>
      </c>
      <c r="E40" s="363">
        <f t="shared" si="1"/>
        <v>-94864.380475753453</v>
      </c>
      <c r="F40" s="364">
        <f t="shared" si="2"/>
        <v>-4.4174291829974233E-2</v>
      </c>
      <c r="G40" s="290">
        <f>Vertetie_ienemumi!I39</f>
        <v>2395849.6290841093</v>
      </c>
      <c r="H40" s="370">
        <f>PFI_2021!L51</f>
        <v>2666110.6092032874</v>
      </c>
      <c r="I40" s="319">
        <f>PFI_2021!M51</f>
        <v>5061960.2382873967</v>
      </c>
      <c r="J40" s="274"/>
      <c r="K40" s="291">
        <v>5465506.3696061727</v>
      </c>
      <c r="L40" s="288">
        <v>-403546.13131877594</v>
      </c>
      <c r="M40" s="292">
        <v>-7.3835085722872229E-2</v>
      </c>
      <c r="O40" s="84"/>
    </row>
    <row r="41" spans="1:15" ht="14">
      <c r="A41" s="25">
        <v>34</v>
      </c>
      <c r="B41" s="34" t="s">
        <v>36</v>
      </c>
      <c r="C41" s="288">
        <v>6863678.9617788363</v>
      </c>
      <c r="D41" s="302">
        <f>IIN_ienemumi!D44</f>
        <v>6574216.6915986054</v>
      </c>
      <c r="E41" s="363">
        <f t="shared" si="1"/>
        <v>-289462.27018023096</v>
      </c>
      <c r="F41" s="364">
        <f t="shared" si="2"/>
        <v>-4.2173049146402963E-2</v>
      </c>
      <c r="G41" s="290">
        <f>Vertetie_ienemumi!I40</f>
        <v>7522965.6915986054</v>
      </c>
      <c r="H41" s="370">
        <f>PFI_2021!L52</f>
        <v>7276711.8798820022</v>
      </c>
      <c r="I41" s="319">
        <f>PFI_2021!M52</f>
        <v>14799677.571480608</v>
      </c>
      <c r="J41" s="274"/>
      <c r="K41" s="291">
        <v>15905226.907707937</v>
      </c>
      <c r="L41" s="288">
        <v>-1105549.3362273294</v>
      </c>
      <c r="M41" s="292">
        <v>-6.9508554806694489E-2</v>
      </c>
      <c r="O41" s="84"/>
    </row>
    <row r="42" spans="1:15" ht="14">
      <c r="A42" s="25">
        <v>35</v>
      </c>
      <c r="B42" s="34" t="s">
        <v>37</v>
      </c>
      <c r="C42" s="288">
        <v>12597502.262209795</v>
      </c>
      <c r="D42" s="302">
        <f>IIN_ienemumi!D45</f>
        <v>11149858.3450053</v>
      </c>
      <c r="E42" s="363">
        <f t="shared" si="1"/>
        <v>-1447643.9172044955</v>
      </c>
      <c r="F42" s="364">
        <f t="shared" si="2"/>
        <v>-0.11491515437525757</v>
      </c>
      <c r="G42" s="290">
        <f>Vertetie_ienemumi!I41</f>
        <v>13083530.3450053</v>
      </c>
      <c r="H42" s="370">
        <f>PFI_2021!L53</f>
        <v>3473090.0188798402</v>
      </c>
      <c r="I42" s="319">
        <f>PFI_2021!M53</f>
        <v>16556620.36388514</v>
      </c>
      <c r="J42" s="274"/>
      <c r="K42" s="291">
        <v>17473203.999382921</v>
      </c>
      <c r="L42" s="288">
        <v>-916583.63549778052</v>
      </c>
      <c r="M42" s="292">
        <v>-5.245652918206356E-2</v>
      </c>
      <c r="O42" s="84"/>
    </row>
    <row r="43" spans="1:15" ht="14">
      <c r="A43" s="25">
        <v>36</v>
      </c>
      <c r="B43" s="34" t="s">
        <v>38</v>
      </c>
      <c r="C43" s="288">
        <v>2005622.529996969</v>
      </c>
      <c r="D43" s="302">
        <f>IIN_ienemumi!D46</f>
        <v>1921586.7679564592</v>
      </c>
      <c r="E43" s="363">
        <f t="shared" si="1"/>
        <v>-84035.762040509842</v>
      </c>
      <c r="F43" s="364">
        <f t="shared" si="2"/>
        <v>-4.1900088767270138E-2</v>
      </c>
      <c r="G43" s="290">
        <f>Vertetie_ienemumi!I42</f>
        <v>2143337.767956459</v>
      </c>
      <c r="H43" s="370">
        <f>PFI_2021!L54</f>
        <v>1051235.9785727472</v>
      </c>
      <c r="I43" s="319">
        <f>PFI_2021!M54</f>
        <v>3194573.7465292062</v>
      </c>
      <c r="J43" s="274"/>
      <c r="K43" s="291">
        <v>3375216.8127041059</v>
      </c>
      <c r="L43" s="288">
        <v>-180643.06617489969</v>
      </c>
      <c r="M43" s="292">
        <v>-5.352043326371525E-2</v>
      </c>
      <c r="O43" s="84"/>
    </row>
    <row r="44" spans="1:15" ht="14">
      <c r="A44" s="25">
        <v>37</v>
      </c>
      <c r="B44" s="34" t="s">
        <v>39</v>
      </c>
      <c r="C44" s="288">
        <v>1348108.7575861299</v>
      </c>
      <c r="D44" s="302">
        <f>IIN_ienemumi!D47</f>
        <v>1188702.5708014152</v>
      </c>
      <c r="E44" s="363">
        <f t="shared" si="1"/>
        <v>-159406.18678471469</v>
      </c>
      <c r="F44" s="364">
        <f t="shared" si="2"/>
        <v>-0.11824430772940087</v>
      </c>
      <c r="G44" s="290">
        <f>Vertetie_ienemumi!I43</f>
        <v>1446862.5708014152</v>
      </c>
      <c r="H44" s="370">
        <f>PFI_2021!L55</f>
        <v>731650.78027087997</v>
      </c>
      <c r="I44" s="319">
        <f>PFI_2021!M55</f>
        <v>2178513.3510722951</v>
      </c>
      <c r="J44" s="274"/>
      <c r="K44" s="291">
        <v>2313847.7099947412</v>
      </c>
      <c r="L44" s="288">
        <v>-135334.35892244615</v>
      </c>
      <c r="M44" s="292">
        <v>-5.8488879081308953E-2</v>
      </c>
      <c r="O44" s="84"/>
    </row>
    <row r="45" spans="1:15" ht="14">
      <c r="A45" s="25">
        <v>38</v>
      </c>
      <c r="B45" s="34" t="s">
        <v>40</v>
      </c>
      <c r="C45" s="288">
        <v>4717104.429251276</v>
      </c>
      <c r="D45" s="302">
        <f>IIN_ienemumi!D48</f>
        <v>4602043.2115035448</v>
      </c>
      <c r="E45" s="363">
        <f t="shared" si="1"/>
        <v>-115061.21774773113</v>
      </c>
      <c r="F45" s="364">
        <f t="shared" si="2"/>
        <v>-2.4392340571097848E-2</v>
      </c>
      <c r="G45" s="290">
        <f>Vertetie_ienemumi!I44</f>
        <v>5427940.2115035448</v>
      </c>
      <c r="H45" s="370">
        <f>PFI_2021!L56</f>
        <v>705875.90007414459</v>
      </c>
      <c r="I45" s="319">
        <f>PFI_2021!M56</f>
        <v>6133816.1115776896</v>
      </c>
      <c r="J45" s="274"/>
      <c r="K45" s="291">
        <v>6248223.0641098591</v>
      </c>
      <c r="L45" s="288">
        <v>-114406.95253216941</v>
      </c>
      <c r="M45" s="292">
        <v>-1.8310318207000242E-2</v>
      </c>
      <c r="O45" s="84"/>
    </row>
    <row r="46" spans="1:15" ht="14">
      <c r="A46" s="25">
        <v>39</v>
      </c>
      <c r="B46" s="34" t="s">
        <v>41</v>
      </c>
      <c r="C46" s="288">
        <v>1345720.113373932</v>
      </c>
      <c r="D46" s="302">
        <f>IIN_ienemumi!D49</f>
        <v>1197354.6161664135</v>
      </c>
      <c r="E46" s="363">
        <f t="shared" si="1"/>
        <v>-148365.49720751843</v>
      </c>
      <c r="F46" s="364">
        <f t="shared" si="2"/>
        <v>-0.11024989203404478</v>
      </c>
      <c r="G46" s="290">
        <f>Vertetie_ienemumi!I45</f>
        <v>1367416.6161664135</v>
      </c>
      <c r="H46" s="370">
        <f>PFI_2021!L57</f>
        <v>824038.27815398597</v>
      </c>
      <c r="I46" s="319">
        <f>PFI_2021!M57</f>
        <v>2191454.8943203995</v>
      </c>
      <c r="J46" s="274"/>
      <c r="K46" s="291">
        <v>2375363.1112836832</v>
      </c>
      <c r="L46" s="288">
        <v>-183908.21696328372</v>
      </c>
      <c r="M46" s="292">
        <v>-7.7423201568494915E-2</v>
      </c>
      <c r="O46" s="84"/>
    </row>
    <row r="47" spans="1:15" ht="14">
      <c r="A47" s="25">
        <v>40</v>
      </c>
      <c r="B47" s="34" t="s">
        <v>42</v>
      </c>
      <c r="C47" s="288">
        <v>13988064.86290401</v>
      </c>
      <c r="D47" s="302">
        <f>IIN_ienemumi!D50</f>
        <v>20489081.442881137</v>
      </c>
      <c r="E47" s="363">
        <f t="shared" si="1"/>
        <v>6501016.5799771268</v>
      </c>
      <c r="F47" s="364">
        <f t="shared" si="2"/>
        <v>0.46475453493339569</v>
      </c>
      <c r="G47" s="290">
        <f>Vertetie_ienemumi!I46</f>
        <v>22251372.442881137</v>
      </c>
      <c r="H47" s="370">
        <f>PFI_2021!L58</f>
        <v>-8988236.8691560254</v>
      </c>
      <c r="I47" s="319">
        <f>PFI_2021!M58</f>
        <v>13263135.573725112</v>
      </c>
      <c r="J47" s="274"/>
      <c r="K47" s="291">
        <v>10687869.35439321</v>
      </c>
      <c r="L47" s="288">
        <v>2575266.2193319015</v>
      </c>
      <c r="M47" s="292">
        <v>0.24095225474227444</v>
      </c>
      <c r="O47" s="84"/>
    </row>
    <row r="48" spans="1:15" ht="14">
      <c r="A48" s="25">
        <v>41</v>
      </c>
      <c r="B48" s="34" t="s">
        <v>43</v>
      </c>
      <c r="C48" s="288">
        <v>4884647.4170017997</v>
      </c>
      <c r="D48" s="302">
        <f>IIN_ienemumi!D51</f>
        <v>4482491.5311644748</v>
      </c>
      <c r="E48" s="363">
        <f t="shared" si="1"/>
        <v>-402155.88583732489</v>
      </c>
      <c r="F48" s="364">
        <f t="shared" si="2"/>
        <v>-8.2330586325956023E-2</v>
      </c>
      <c r="G48" s="290">
        <f>Vertetie_ienemumi!I47</f>
        <v>5063482.5311644748</v>
      </c>
      <c r="H48" s="370">
        <f>PFI_2021!L59</f>
        <v>1995046.2573787335</v>
      </c>
      <c r="I48" s="319">
        <f>PFI_2021!M59</f>
        <v>7058528.7885432085</v>
      </c>
      <c r="J48" s="274"/>
      <c r="K48" s="291">
        <v>7438532.2311268831</v>
      </c>
      <c r="L48" s="288">
        <v>-380003.44258367456</v>
      </c>
      <c r="M48" s="292">
        <v>-5.108580977757049E-2</v>
      </c>
      <c r="O48" s="84"/>
    </row>
    <row r="49" spans="1:15" ht="14">
      <c r="A49" s="25">
        <v>42</v>
      </c>
      <c r="B49" s="34" t="s">
        <v>44</v>
      </c>
      <c r="C49" s="288">
        <v>10094870.76186214</v>
      </c>
      <c r="D49" s="302">
        <f>IIN_ienemumi!D52</f>
        <v>9729141.7589708641</v>
      </c>
      <c r="E49" s="363">
        <f t="shared" si="1"/>
        <v>-365729.00289127603</v>
      </c>
      <c r="F49" s="364">
        <f t="shared" si="2"/>
        <v>-3.6229191192122978E-2</v>
      </c>
      <c r="G49" s="290">
        <f>Vertetie_ienemumi!I48</f>
        <v>10777387.758970864</v>
      </c>
      <c r="H49" s="370">
        <f>PFI_2021!L60</f>
        <v>5377340.3139550481</v>
      </c>
      <c r="I49" s="319">
        <f>PFI_2021!M60</f>
        <v>16154728.072925912</v>
      </c>
      <c r="J49" s="274"/>
      <c r="K49" s="291">
        <v>16981622.621630918</v>
      </c>
      <c r="L49" s="288">
        <v>-826894.54870500602</v>
      </c>
      <c r="M49" s="292">
        <v>-4.8693494557564887E-2</v>
      </c>
      <c r="O49" s="84"/>
    </row>
    <row r="50" spans="1:15" ht="14">
      <c r="A50" s="25">
        <v>43</v>
      </c>
      <c r="B50" s="34" t="s">
        <v>45</v>
      </c>
      <c r="C50" s="288">
        <v>5572637.3189499881</v>
      </c>
      <c r="D50" s="302">
        <f>IIN_ienemumi!D53</f>
        <v>5111788.0379532427</v>
      </c>
      <c r="E50" s="363">
        <f t="shared" si="1"/>
        <v>-460849.28099674545</v>
      </c>
      <c r="F50" s="364">
        <f t="shared" si="2"/>
        <v>-8.269859576714389E-2</v>
      </c>
      <c r="G50" s="290">
        <f>Vertetie_ienemumi!I49</f>
        <v>5660559.0379532427</v>
      </c>
      <c r="H50" s="370">
        <f>PFI_2021!L61</f>
        <v>1540055.8722580087</v>
      </c>
      <c r="I50" s="319">
        <f>PFI_2021!M61</f>
        <v>7200614.9102112511</v>
      </c>
      <c r="J50" s="274"/>
      <c r="K50" s="291">
        <v>7554153.8856330095</v>
      </c>
      <c r="L50" s="288">
        <v>-353538.97542175837</v>
      </c>
      <c r="M50" s="292">
        <v>-4.680060543830622E-2</v>
      </c>
      <c r="O50" s="84"/>
    </row>
    <row r="51" spans="1:15" ht="14">
      <c r="A51" s="25">
        <v>44</v>
      </c>
      <c r="B51" s="34" t="s">
        <v>46</v>
      </c>
      <c r="C51" s="288">
        <v>10490022.174713247</v>
      </c>
      <c r="D51" s="302">
        <f>IIN_ienemumi!D54</f>
        <v>9638348.9823533148</v>
      </c>
      <c r="E51" s="363">
        <f t="shared" si="1"/>
        <v>-851673.19235993177</v>
      </c>
      <c r="F51" s="364">
        <f t="shared" si="2"/>
        <v>-8.1188883891297636E-2</v>
      </c>
      <c r="G51" s="290">
        <f>Vertetie_ienemumi!I50</f>
        <v>10261989.982353315</v>
      </c>
      <c r="H51" s="370">
        <f>PFI_2021!L62</f>
        <v>-348129.39324116521</v>
      </c>
      <c r="I51" s="319">
        <f>PFI_2021!M62</f>
        <v>9913860.5891121496</v>
      </c>
      <c r="J51" s="274"/>
      <c r="K51" s="291">
        <v>10087374.610263666</v>
      </c>
      <c r="L51" s="288">
        <v>-173514.02115151659</v>
      </c>
      <c r="M51" s="292">
        <v>-1.7201108103487073E-2</v>
      </c>
      <c r="O51" s="84"/>
    </row>
    <row r="52" spans="1:15" ht="14">
      <c r="A52" s="25">
        <v>45</v>
      </c>
      <c r="B52" s="34" t="s">
        <v>47</v>
      </c>
      <c r="C52" s="288">
        <v>5317180.0057223141</v>
      </c>
      <c r="D52" s="302">
        <f>IIN_ienemumi!D55</f>
        <v>5076666.9711122643</v>
      </c>
      <c r="E52" s="363">
        <f t="shared" si="1"/>
        <v>-240513.0346100498</v>
      </c>
      <c r="F52" s="364">
        <f t="shared" si="2"/>
        <v>-4.5233193977110231E-2</v>
      </c>
      <c r="G52" s="290">
        <f>Vertetie_ienemumi!I51</f>
        <v>5527825.9711122643</v>
      </c>
      <c r="H52" s="370">
        <f>PFI_2021!L63</f>
        <v>1057510.3505120412</v>
      </c>
      <c r="I52" s="319">
        <f>PFI_2021!M63</f>
        <v>6585336.3216243051</v>
      </c>
      <c r="J52" s="274"/>
      <c r="K52" s="291">
        <v>6780238.1110512307</v>
      </c>
      <c r="L52" s="288">
        <v>-194901.78942692559</v>
      </c>
      <c r="M52" s="292">
        <v>-2.8745567078131362E-2</v>
      </c>
      <c r="O52" s="84"/>
    </row>
    <row r="53" spans="1:15" ht="14">
      <c r="A53" s="25">
        <v>46</v>
      </c>
      <c r="B53" s="34" t="s">
        <v>48</v>
      </c>
      <c r="C53" s="288">
        <v>2615192.7423947062</v>
      </c>
      <c r="D53" s="302">
        <f>IIN_ienemumi!D56</f>
        <v>2437898.918600678</v>
      </c>
      <c r="E53" s="363">
        <f t="shared" si="1"/>
        <v>-177293.82379402826</v>
      </c>
      <c r="F53" s="364">
        <f t="shared" si="2"/>
        <v>-6.7793788549474931E-2</v>
      </c>
      <c r="G53" s="290">
        <f>Vertetie_ienemumi!I52</f>
        <v>2804933.918600678</v>
      </c>
      <c r="H53" s="370">
        <f>PFI_2021!L64</f>
        <v>2173882.5886455178</v>
      </c>
      <c r="I53" s="319">
        <f>PFI_2021!M64</f>
        <v>4978816.5072461963</v>
      </c>
      <c r="J53" s="274"/>
      <c r="K53" s="291">
        <v>5365739.4434297848</v>
      </c>
      <c r="L53" s="288">
        <v>-386922.93618358858</v>
      </c>
      <c r="M53" s="292">
        <v>-7.2109900278025219E-2</v>
      </c>
      <c r="O53" s="84"/>
    </row>
    <row r="54" spans="1:15" ht="14">
      <c r="A54" s="25">
        <v>47</v>
      </c>
      <c r="B54" s="34" t="s">
        <v>49</v>
      </c>
      <c r="C54" s="288">
        <v>2533916.302494505</v>
      </c>
      <c r="D54" s="302">
        <f>IIN_ienemumi!D57</f>
        <v>2370160.3491952126</v>
      </c>
      <c r="E54" s="363">
        <f t="shared" si="1"/>
        <v>-163755.95329929236</v>
      </c>
      <c r="F54" s="364">
        <f t="shared" si="2"/>
        <v>-6.4625636268286879E-2</v>
      </c>
      <c r="G54" s="290">
        <f>Vertetie_ienemumi!I53</f>
        <v>2641788.3491952126</v>
      </c>
      <c r="H54" s="370">
        <f>PFI_2021!L65</f>
        <v>1621705.2721401013</v>
      </c>
      <c r="I54" s="319">
        <f>PFI_2021!M65</f>
        <v>4263493.6213353137</v>
      </c>
      <c r="J54" s="274"/>
      <c r="K54" s="291">
        <v>4501974.9875159264</v>
      </c>
      <c r="L54" s="288">
        <v>-238481.36618061271</v>
      </c>
      <c r="M54" s="292">
        <v>-5.2972610208170123E-2</v>
      </c>
      <c r="O54" s="84"/>
    </row>
    <row r="55" spans="1:15" ht="14">
      <c r="A55" s="25">
        <v>48</v>
      </c>
      <c r="B55" s="34" t="s">
        <v>50</v>
      </c>
      <c r="C55" s="288">
        <v>1023741.603648353</v>
      </c>
      <c r="D55" s="302">
        <f>IIN_ienemumi!D58</f>
        <v>844669.03808458033</v>
      </c>
      <c r="E55" s="363">
        <f t="shared" si="1"/>
        <v>-179072.56556377269</v>
      </c>
      <c r="F55" s="364">
        <f t="shared" si="2"/>
        <v>-0.17491969157608123</v>
      </c>
      <c r="G55" s="290">
        <f>Vertetie_ienemumi!I54</f>
        <v>952169.03808458033</v>
      </c>
      <c r="H55" s="370">
        <f>PFI_2021!L66</f>
        <v>698569.98562143394</v>
      </c>
      <c r="I55" s="319">
        <f>PFI_2021!M66</f>
        <v>1650739.0237060143</v>
      </c>
      <c r="J55" s="274"/>
      <c r="K55" s="291">
        <v>1781254.4940677143</v>
      </c>
      <c r="L55" s="288">
        <v>-130515.47036170005</v>
      </c>
      <c r="M55" s="292">
        <v>-7.3271658146754737E-2</v>
      </c>
      <c r="O55" s="84"/>
    </row>
    <row r="56" spans="1:15" ht="14">
      <c r="A56" s="25">
        <v>49</v>
      </c>
      <c r="B56" s="34" t="s">
        <v>51</v>
      </c>
      <c r="C56" s="288">
        <v>1265128.8597333797</v>
      </c>
      <c r="D56" s="302">
        <f>IIN_ienemumi!D59</f>
        <v>1092954.1234181384</v>
      </c>
      <c r="E56" s="363">
        <f t="shared" si="1"/>
        <v>-172174.73631524132</v>
      </c>
      <c r="F56" s="364">
        <f t="shared" si="2"/>
        <v>-0.13609264778887931</v>
      </c>
      <c r="G56" s="290">
        <f>Vertetie_ienemumi!I55</f>
        <v>1325847.1234181384</v>
      </c>
      <c r="H56" s="370">
        <f>PFI_2021!L67</f>
        <v>508722.01515839837</v>
      </c>
      <c r="I56" s="319">
        <f>PFI_2021!M67</f>
        <v>1834569.1385765367</v>
      </c>
      <c r="J56" s="274"/>
      <c r="K56" s="291">
        <v>1947479.5358900225</v>
      </c>
      <c r="L56" s="288">
        <v>-112910.39731348585</v>
      </c>
      <c r="M56" s="292">
        <v>-5.7977706688396302E-2</v>
      </c>
      <c r="O56" s="84"/>
    </row>
    <row r="57" spans="1:15" ht="14">
      <c r="A57" s="25">
        <v>50</v>
      </c>
      <c r="B57" s="34" t="s">
        <v>52</v>
      </c>
      <c r="C57" s="288">
        <v>1794895.7680119437</v>
      </c>
      <c r="D57" s="302">
        <f>IIN_ienemumi!D60</f>
        <v>1757825.7847335213</v>
      </c>
      <c r="E57" s="363">
        <f t="shared" si="1"/>
        <v>-37069.983278422384</v>
      </c>
      <c r="F57" s="364">
        <f t="shared" si="2"/>
        <v>-2.0653000546924094E-2</v>
      </c>
      <c r="G57" s="290">
        <f>Vertetie_ienemumi!I56</f>
        <v>2103603.7847335213</v>
      </c>
      <c r="H57" s="370">
        <f>PFI_2021!L68</f>
        <v>1409124.8526239344</v>
      </c>
      <c r="I57" s="319">
        <f>PFI_2021!M68</f>
        <v>3512728.6373574557</v>
      </c>
      <c r="J57" s="274"/>
      <c r="K57" s="291">
        <v>3733304.340739232</v>
      </c>
      <c r="L57" s="288">
        <v>-220575.70338177634</v>
      </c>
      <c r="M57" s="292">
        <v>-5.9083236524483329E-2</v>
      </c>
      <c r="O57" s="84"/>
    </row>
    <row r="58" spans="1:15" ht="14">
      <c r="A58" s="25">
        <v>51</v>
      </c>
      <c r="B58" s="34" t="s">
        <v>53</v>
      </c>
      <c r="C58" s="288">
        <v>12258623.968107354</v>
      </c>
      <c r="D58" s="302">
        <f>IIN_ienemumi!D61</f>
        <v>11883151.165110309</v>
      </c>
      <c r="E58" s="363">
        <f t="shared" si="1"/>
        <v>-375472.80299704522</v>
      </c>
      <c r="F58" s="364">
        <f t="shared" si="2"/>
        <v>-3.0629278128923243E-2</v>
      </c>
      <c r="G58" s="290">
        <f>Vertetie_ienemumi!I57</f>
        <v>14402987.165110309</v>
      </c>
      <c r="H58" s="370">
        <f>PFI_2021!L69</f>
        <v>3840840.3203972257</v>
      </c>
      <c r="I58" s="319">
        <f>PFI_2021!M69</f>
        <v>18243827.485507533</v>
      </c>
      <c r="J58" s="274"/>
      <c r="K58" s="291">
        <v>19007047.122762807</v>
      </c>
      <c r="L58" s="288">
        <v>-763219.63725527376</v>
      </c>
      <c r="M58" s="292">
        <v>-4.0154561217520368E-2</v>
      </c>
      <c r="O58" s="84"/>
    </row>
    <row r="59" spans="1:15" ht="14">
      <c r="A59" s="25">
        <v>52</v>
      </c>
      <c r="B59" s="34" t="s">
        <v>54</v>
      </c>
      <c r="C59" s="288">
        <v>3513736.148150201</v>
      </c>
      <c r="D59" s="302">
        <f>IIN_ienemumi!D62</f>
        <v>3289493.8198292046</v>
      </c>
      <c r="E59" s="363">
        <f t="shared" si="1"/>
        <v>-224242.32832099637</v>
      </c>
      <c r="F59" s="364">
        <f t="shared" si="2"/>
        <v>-6.3818772630110043E-2</v>
      </c>
      <c r="G59" s="290">
        <f>Vertetie_ienemumi!I58</f>
        <v>3826452.8198292046</v>
      </c>
      <c r="H59" s="370">
        <f>PFI_2021!L70</f>
        <v>2356497.2812647549</v>
      </c>
      <c r="I59" s="319">
        <f>PFI_2021!M70</f>
        <v>6182950.1010939591</v>
      </c>
      <c r="J59" s="274"/>
      <c r="K59" s="291">
        <v>6505211.4538490456</v>
      </c>
      <c r="L59" s="288">
        <v>-322261.3527550865</v>
      </c>
      <c r="M59" s="292">
        <v>-4.9538951199566084E-2</v>
      </c>
      <c r="O59" s="84"/>
    </row>
    <row r="60" spans="1:15" ht="14">
      <c r="A60" s="25">
        <v>53</v>
      </c>
      <c r="B60" s="34" t="s">
        <v>55</v>
      </c>
      <c r="C60" s="288">
        <v>1928906.0648460193</v>
      </c>
      <c r="D60" s="302">
        <f>IIN_ienemumi!D63</f>
        <v>1775263.4967875988</v>
      </c>
      <c r="E60" s="363">
        <f t="shared" si="1"/>
        <v>-153642.56805842044</v>
      </c>
      <c r="F60" s="364">
        <f t="shared" si="2"/>
        <v>-7.9652695825125797E-2</v>
      </c>
      <c r="G60" s="290">
        <f>Vertetie_ienemumi!I59</f>
        <v>2033431.4967875988</v>
      </c>
      <c r="H60" s="370">
        <f>PFI_2021!L71</f>
        <v>1918827.0313041341</v>
      </c>
      <c r="I60" s="319">
        <f>PFI_2021!M71</f>
        <v>3952258.5280917329</v>
      </c>
      <c r="J60" s="274"/>
      <c r="K60" s="291">
        <v>4204912.0919140959</v>
      </c>
      <c r="L60" s="288">
        <v>-252653.56382236304</v>
      </c>
      <c r="M60" s="292">
        <v>-6.0085337885709245E-2</v>
      </c>
      <c r="O60" s="84"/>
    </row>
    <row r="61" spans="1:15" ht="14">
      <c r="A61" s="25">
        <v>54</v>
      </c>
      <c r="B61" s="34" t="s">
        <v>56</v>
      </c>
      <c r="C61" s="288">
        <v>3444522.8384405267</v>
      </c>
      <c r="D61" s="302">
        <f>IIN_ienemumi!D64</f>
        <v>3321118.0668932088</v>
      </c>
      <c r="E61" s="363">
        <f t="shared" si="1"/>
        <v>-123404.77154731797</v>
      </c>
      <c r="F61" s="364">
        <f t="shared" si="2"/>
        <v>-3.5826376347438682E-2</v>
      </c>
      <c r="G61" s="290">
        <f>Vertetie_ienemumi!I60</f>
        <v>3687279.0668932088</v>
      </c>
      <c r="H61" s="370">
        <f>PFI_2021!L72</f>
        <v>1241576.0095231922</v>
      </c>
      <c r="I61" s="319">
        <f>PFI_2021!M72</f>
        <v>4928855.0764164012</v>
      </c>
      <c r="J61" s="274"/>
      <c r="K61" s="291">
        <v>5120448.0765816905</v>
      </c>
      <c r="L61" s="288">
        <v>-191593.00016528927</v>
      </c>
      <c r="M61" s="292">
        <v>-3.7417233277208251E-2</v>
      </c>
      <c r="O61" s="84"/>
    </row>
    <row r="62" spans="1:15" ht="14">
      <c r="A62" s="25">
        <v>55</v>
      </c>
      <c r="B62" s="34" t="s">
        <v>57</v>
      </c>
      <c r="C62" s="288">
        <v>3177395.0895734853</v>
      </c>
      <c r="D62" s="302">
        <f>IIN_ienemumi!D65</f>
        <v>2792644.9068771261</v>
      </c>
      <c r="E62" s="363">
        <f t="shared" si="1"/>
        <v>-384750.18269635923</v>
      </c>
      <c r="F62" s="364">
        <f t="shared" si="2"/>
        <v>-0.12108981472241331</v>
      </c>
      <c r="G62" s="290">
        <f>Vertetie_ienemumi!I61</f>
        <v>3049992.9068771261</v>
      </c>
      <c r="H62" s="370">
        <f>PFI_2021!L73</f>
        <v>1124205.0969851508</v>
      </c>
      <c r="I62" s="319">
        <f>PFI_2021!M73</f>
        <v>4174198.0038622767</v>
      </c>
      <c r="J62" s="274"/>
      <c r="K62" s="291">
        <v>4449403.7035666751</v>
      </c>
      <c r="L62" s="288">
        <v>-275205.6997043984</v>
      </c>
      <c r="M62" s="292">
        <v>-6.1852265615680468E-2</v>
      </c>
      <c r="O62" s="84"/>
    </row>
    <row r="63" spans="1:15" ht="14">
      <c r="A63" s="25">
        <v>56</v>
      </c>
      <c r="B63" s="34" t="s">
        <v>58</v>
      </c>
      <c r="C63" s="288">
        <v>5098042.6021866892</v>
      </c>
      <c r="D63" s="302">
        <f>IIN_ienemumi!D66</f>
        <v>4835684.1522470219</v>
      </c>
      <c r="E63" s="363">
        <f t="shared" si="1"/>
        <v>-262358.44993966725</v>
      </c>
      <c r="F63" s="364">
        <f t="shared" si="2"/>
        <v>-5.1462584841314274E-2</v>
      </c>
      <c r="G63" s="290">
        <f>Vertetie_ienemumi!I62</f>
        <v>5373121.1522470219</v>
      </c>
      <c r="H63" s="370">
        <f>PFI_2021!L74</f>
        <v>5155024.0947964834</v>
      </c>
      <c r="I63" s="319">
        <f>PFI_2021!M74</f>
        <v>10528145.247043505</v>
      </c>
      <c r="J63" s="274"/>
      <c r="K63" s="291">
        <v>11309083.297910033</v>
      </c>
      <c r="L63" s="288">
        <v>-780938.05086652748</v>
      </c>
      <c r="M63" s="292">
        <v>-6.9054054187650094E-2</v>
      </c>
      <c r="O63" s="84"/>
    </row>
    <row r="64" spans="1:15" ht="14">
      <c r="A64" s="25">
        <v>57</v>
      </c>
      <c r="B64" s="34" t="s">
        <v>59</v>
      </c>
      <c r="C64" s="288">
        <v>3104078.946627426</v>
      </c>
      <c r="D64" s="302">
        <f>IIN_ienemumi!D67</f>
        <v>3002943.0732440315</v>
      </c>
      <c r="E64" s="363">
        <f t="shared" si="1"/>
        <v>-101135.87338339444</v>
      </c>
      <c r="F64" s="364">
        <f t="shared" si="2"/>
        <v>-3.2581604760174798E-2</v>
      </c>
      <c r="G64" s="290">
        <f>Vertetie_ienemumi!I63</f>
        <v>3389048.0732440315</v>
      </c>
      <c r="H64" s="370">
        <f>PFI_2021!L75</f>
        <v>796894.74897463177</v>
      </c>
      <c r="I64" s="319">
        <f>PFI_2021!M75</f>
        <v>4185942.8222186631</v>
      </c>
      <c r="J64" s="274"/>
      <c r="K64" s="291">
        <v>4315567.5790589629</v>
      </c>
      <c r="L64" s="288">
        <v>-129624.75684029981</v>
      </c>
      <c r="M64" s="292">
        <v>-3.0036548951126729E-2</v>
      </c>
      <c r="O64" s="84"/>
    </row>
    <row r="65" spans="1:15" ht="14">
      <c r="A65" s="25">
        <v>58</v>
      </c>
      <c r="B65" s="34" t="s">
        <v>60</v>
      </c>
      <c r="C65" s="288">
        <v>2297463.0647576596</v>
      </c>
      <c r="D65" s="302">
        <f>IIN_ienemumi!D68</f>
        <v>2440224.4950684975</v>
      </c>
      <c r="E65" s="363">
        <f t="shared" si="1"/>
        <v>142761.43031083792</v>
      </c>
      <c r="F65" s="364">
        <f t="shared" si="2"/>
        <v>6.2138727059752208E-2</v>
      </c>
      <c r="G65" s="290">
        <f>Vertetie_ienemumi!I64</f>
        <v>2857160.4950684975</v>
      </c>
      <c r="H65" s="370">
        <f>PFI_2021!L76</f>
        <v>1762808.8003218027</v>
      </c>
      <c r="I65" s="319">
        <f>PFI_2021!M76</f>
        <v>4619969.2953903005</v>
      </c>
      <c r="J65" s="274"/>
      <c r="K65" s="291">
        <v>4788419.7437712243</v>
      </c>
      <c r="L65" s="288">
        <v>-168450.44838092383</v>
      </c>
      <c r="M65" s="292">
        <v>-3.5178713937942474E-2</v>
      </c>
      <c r="O65" s="84"/>
    </row>
    <row r="66" spans="1:15" ht="14">
      <c r="A66" s="25">
        <v>59</v>
      </c>
      <c r="B66" s="34" t="s">
        <v>61</v>
      </c>
      <c r="C66" s="288">
        <v>10034240.594371703</v>
      </c>
      <c r="D66" s="302">
        <f>IIN_ienemumi!D69</f>
        <v>9622310.4110517818</v>
      </c>
      <c r="E66" s="363">
        <f t="shared" si="1"/>
        <v>-411930.18331992067</v>
      </c>
      <c r="F66" s="364">
        <f t="shared" si="2"/>
        <v>-4.1052452295291419E-2</v>
      </c>
      <c r="G66" s="290">
        <f>Vertetie_ienemumi!I65</f>
        <v>11064531.411051782</v>
      </c>
      <c r="H66" s="370">
        <f>PFI_2021!L77</f>
        <v>6800060.6852676831</v>
      </c>
      <c r="I66" s="319">
        <f>PFI_2021!M77</f>
        <v>17864592.096319467</v>
      </c>
      <c r="J66" s="274"/>
      <c r="K66" s="291">
        <v>18810856.039312065</v>
      </c>
      <c r="L66" s="288">
        <v>-946263.94299259782</v>
      </c>
      <c r="M66" s="292">
        <v>-5.0304140386542628E-2</v>
      </c>
      <c r="O66" s="84"/>
    </row>
    <row r="67" spans="1:15" ht="14">
      <c r="A67" s="25">
        <v>60</v>
      </c>
      <c r="B67" s="34" t="s">
        <v>62</v>
      </c>
      <c r="C67" s="288">
        <v>4680924.5393840568</v>
      </c>
      <c r="D67" s="302">
        <f>IIN_ienemumi!D70</f>
        <v>3520180.8422274315</v>
      </c>
      <c r="E67" s="363">
        <f t="shared" si="1"/>
        <v>-1160743.6971566253</v>
      </c>
      <c r="F67" s="364">
        <f t="shared" si="2"/>
        <v>-0.24797317012706266</v>
      </c>
      <c r="G67" s="290">
        <f>Vertetie_ienemumi!I66</f>
        <v>3886112.8422274315</v>
      </c>
      <c r="H67" s="370">
        <f>PFI_2021!L78</f>
        <v>775526.87985409121</v>
      </c>
      <c r="I67" s="319">
        <f>PFI_2021!M78</f>
        <v>4661639.7220815225</v>
      </c>
      <c r="J67" s="274"/>
      <c r="K67" s="291">
        <v>5140185.978087726</v>
      </c>
      <c r="L67" s="288">
        <v>-478546.25600620359</v>
      </c>
      <c r="M67" s="292">
        <v>-9.3099015881179192E-2</v>
      </c>
      <c r="O67" s="84"/>
    </row>
    <row r="68" spans="1:15" ht="14">
      <c r="A68" s="25">
        <v>61</v>
      </c>
      <c r="B68" s="34" t="s">
        <v>63</v>
      </c>
      <c r="C68" s="288">
        <v>27702776.806357622</v>
      </c>
      <c r="D68" s="302">
        <f>IIN_ienemumi!D71</f>
        <v>25012326.156728182</v>
      </c>
      <c r="E68" s="363">
        <f t="shared" si="1"/>
        <v>-2690450.6496294402</v>
      </c>
      <c r="F68" s="364">
        <f t="shared" si="2"/>
        <v>-9.7118446588790985E-2</v>
      </c>
      <c r="G68" s="290">
        <f>Vertetie_ienemumi!I67</f>
        <v>27531349.156728182</v>
      </c>
      <c r="H68" s="370">
        <f>PFI_2021!L79</f>
        <v>-2834817.2342600077</v>
      </c>
      <c r="I68" s="319">
        <f>PFI_2021!M79</f>
        <v>24696531.922468174</v>
      </c>
      <c r="J68" s="274"/>
      <c r="K68" s="291">
        <v>25123874.932193544</v>
      </c>
      <c r="L68" s="288">
        <v>-427343.00972536951</v>
      </c>
      <c r="M68" s="292">
        <v>-1.700943866655602E-2</v>
      </c>
      <c r="O68" s="84"/>
    </row>
    <row r="69" spans="1:15" ht="14">
      <c r="A69" s="25">
        <v>62</v>
      </c>
      <c r="B69" s="34" t="s">
        <v>64</v>
      </c>
      <c r="C69" s="288">
        <v>6293053.2430951241</v>
      </c>
      <c r="D69" s="302">
        <f>IIN_ienemumi!D72</f>
        <v>6045360.9348626006</v>
      </c>
      <c r="E69" s="363">
        <f t="shared" si="1"/>
        <v>-247692.3082325235</v>
      </c>
      <c r="F69" s="364">
        <f t="shared" si="2"/>
        <v>-3.9359639695452642E-2</v>
      </c>
      <c r="G69" s="290">
        <f>Vertetie_ienemumi!I68</f>
        <v>6539681.9348626006</v>
      </c>
      <c r="H69" s="370">
        <f>PFI_2021!L80</f>
        <v>1626184.4515048554</v>
      </c>
      <c r="I69" s="319">
        <f>PFI_2021!M80</f>
        <v>8165866.3863674561</v>
      </c>
      <c r="J69" s="274"/>
      <c r="K69" s="291">
        <v>8477141.1347024217</v>
      </c>
      <c r="L69" s="288">
        <v>-311274.74833496567</v>
      </c>
      <c r="M69" s="292">
        <v>-3.6719307062226036E-2</v>
      </c>
      <c r="O69" s="84"/>
    </row>
    <row r="70" spans="1:15" ht="14">
      <c r="A70" s="25">
        <v>63</v>
      </c>
      <c r="B70" s="34" t="s">
        <v>65</v>
      </c>
      <c r="C70" s="288">
        <v>1813346.8138811598</v>
      </c>
      <c r="D70" s="302">
        <f>IIN_ienemumi!D73</f>
        <v>1704868.4688131264</v>
      </c>
      <c r="E70" s="363">
        <f t="shared" si="1"/>
        <v>-108478.34506803332</v>
      </c>
      <c r="F70" s="364">
        <f t="shared" si="2"/>
        <v>-5.9822172039916577E-2</v>
      </c>
      <c r="G70" s="290">
        <f>Vertetie_ienemumi!I69</f>
        <v>1848314.4688131264</v>
      </c>
      <c r="H70" s="370">
        <f>PFI_2021!L81</f>
        <v>769225.65312187932</v>
      </c>
      <c r="I70" s="319">
        <f>PFI_2021!M81</f>
        <v>2617540.1219350058</v>
      </c>
      <c r="J70" s="274"/>
      <c r="K70" s="291">
        <v>2720797.9965278991</v>
      </c>
      <c r="L70" s="288">
        <v>-103257.87459289329</v>
      </c>
      <c r="M70" s="292">
        <v>-3.7951319695421759E-2</v>
      </c>
      <c r="O70" s="84"/>
    </row>
    <row r="71" spans="1:15" ht="14">
      <c r="A71" s="25">
        <v>64</v>
      </c>
      <c r="B71" s="34" t="s">
        <v>66</v>
      </c>
      <c r="C71" s="288">
        <v>8730418.2817626428</v>
      </c>
      <c r="D71" s="302">
        <f>IIN_ienemumi!D74</f>
        <v>8680121.6242783628</v>
      </c>
      <c r="E71" s="363">
        <f t="shared" si="1"/>
        <v>-50296.657484279945</v>
      </c>
      <c r="F71" s="364">
        <f t="shared" si="2"/>
        <v>-5.7610822140500284E-3</v>
      </c>
      <c r="G71" s="290">
        <f>Vertetie_ienemumi!I70</f>
        <v>9767585.6242783628</v>
      </c>
      <c r="H71" s="370">
        <f>PFI_2021!L82</f>
        <v>3852667.8283680254</v>
      </c>
      <c r="I71" s="319">
        <f>PFI_2021!M82</f>
        <v>13620253.452646388</v>
      </c>
      <c r="J71" s="274"/>
      <c r="K71" s="291">
        <v>13945888.518919354</v>
      </c>
      <c r="L71" s="288">
        <v>-325635.06627296656</v>
      </c>
      <c r="M71" s="292">
        <v>-2.3349897414653875E-2</v>
      </c>
      <c r="O71" s="84"/>
    </row>
    <row r="72" spans="1:15" ht="14">
      <c r="A72" s="25">
        <v>65</v>
      </c>
      <c r="B72" s="34" t="s">
        <v>67</v>
      </c>
      <c r="C72" s="288">
        <v>5058986.4293161416</v>
      </c>
      <c r="D72" s="302">
        <f>IIN_ienemumi!D75</f>
        <v>4838954.5556208584</v>
      </c>
      <c r="E72" s="363">
        <f t="shared" ref="E72:E126" si="6">D72-C72</f>
        <v>-220031.8736952832</v>
      </c>
      <c r="F72" s="364">
        <f t="shared" ref="F72:F127" si="7">D72/C72-1</f>
        <v>-4.3493272174091713E-2</v>
      </c>
      <c r="G72" s="290">
        <f>Vertetie_ienemumi!I71</f>
        <v>5237397.5556208584</v>
      </c>
      <c r="H72" s="370">
        <f>PFI_2021!L83</f>
        <v>3317192.9301559832</v>
      </c>
      <c r="I72" s="319">
        <f>PFI_2021!M83</f>
        <v>8554590.4857768416</v>
      </c>
      <c r="J72" s="274"/>
      <c r="K72" s="291">
        <v>9013382.8791053817</v>
      </c>
      <c r="L72" s="288">
        <v>-458792.39332854003</v>
      </c>
      <c r="M72" s="292">
        <v>-5.0901243127272733E-2</v>
      </c>
      <c r="O72" s="84"/>
    </row>
    <row r="73" spans="1:15" ht="14">
      <c r="A73" s="25">
        <v>66</v>
      </c>
      <c r="B73" s="34" t="s">
        <v>68</v>
      </c>
      <c r="C73" s="288">
        <v>1131643.0944822349</v>
      </c>
      <c r="D73" s="302">
        <f>IIN_ienemumi!D76</f>
        <v>1012514.1078407736</v>
      </c>
      <c r="E73" s="363">
        <f t="shared" si="6"/>
        <v>-119128.98664146126</v>
      </c>
      <c r="F73" s="364">
        <f t="shared" si="7"/>
        <v>-0.10527081128521953</v>
      </c>
      <c r="G73" s="290">
        <f>Vertetie_ienemumi!I72</f>
        <v>1124403.1078407736</v>
      </c>
      <c r="H73" s="370">
        <f>PFI_2021!L84</f>
        <v>661199.94788406673</v>
      </c>
      <c r="I73" s="319">
        <f>PFI_2021!M84</f>
        <v>1785603.0557248404</v>
      </c>
      <c r="J73" s="274"/>
      <c r="K73" s="291">
        <v>1927789.3124754746</v>
      </c>
      <c r="L73" s="288">
        <v>-142186.25675063417</v>
      </c>
      <c r="M73" s="292">
        <v>-7.3756118384146863E-2</v>
      </c>
      <c r="O73" s="84"/>
    </row>
    <row r="74" spans="1:15" ht="14">
      <c r="A74" s="25">
        <v>67</v>
      </c>
      <c r="B74" s="34" t="s">
        <v>69</v>
      </c>
      <c r="C74" s="288">
        <v>4662171.2750818105</v>
      </c>
      <c r="D74" s="302">
        <f>IIN_ienemumi!D77</f>
        <v>4514500.072679108</v>
      </c>
      <c r="E74" s="363">
        <f t="shared" si="6"/>
        <v>-147671.20240270253</v>
      </c>
      <c r="F74" s="364">
        <f t="shared" si="7"/>
        <v>-3.1674340921786781E-2</v>
      </c>
      <c r="G74" s="290">
        <f>Vertetie_ienemumi!I73</f>
        <v>4957324.072679108</v>
      </c>
      <c r="H74" s="370">
        <f>PFI_2021!L85</f>
        <v>4024567.4839172428</v>
      </c>
      <c r="I74" s="319">
        <f>PFI_2021!M85</f>
        <v>8981891.5565963499</v>
      </c>
      <c r="J74" s="274"/>
      <c r="K74" s="291">
        <v>9582895.4168625213</v>
      </c>
      <c r="L74" s="288">
        <v>-601003.8602661714</v>
      </c>
      <c r="M74" s="292">
        <v>-6.2716312150147835E-2</v>
      </c>
      <c r="O74" s="84"/>
    </row>
    <row r="75" spans="1:15" ht="14">
      <c r="A75" s="25">
        <v>68</v>
      </c>
      <c r="B75" s="34" t="s">
        <v>70</v>
      </c>
      <c r="C75" s="288">
        <v>11054273.718323434</v>
      </c>
      <c r="D75" s="302">
        <f>IIN_ienemumi!D78</f>
        <v>10573283.554211339</v>
      </c>
      <c r="E75" s="363">
        <f t="shared" si="6"/>
        <v>-480990.16411209479</v>
      </c>
      <c r="F75" s="364">
        <f t="shared" si="7"/>
        <v>-4.35116929767001E-2</v>
      </c>
      <c r="G75" s="290">
        <f>Vertetie_ienemumi!I74</f>
        <v>11803490.554211339</v>
      </c>
      <c r="H75" s="370">
        <f>PFI_2021!L86</f>
        <v>6282296.3241458619</v>
      </c>
      <c r="I75" s="319">
        <f>PFI_2021!M86</f>
        <v>18085786.878357202</v>
      </c>
      <c r="J75" s="274"/>
      <c r="K75" s="291">
        <v>19030266.563858196</v>
      </c>
      <c r="L75" s="288">
        <v>-944479.68550099432</v>
      </c>
      <c r="M75" s="292">
        <v>-4.9630397048390562E-2</v>
      </c>
      <c r="O75" s="84"/>
    </row>
    <row r="76" spans="1:15" ht="14">
      <c r="A76" s="25">
        <v>69</v>
      </c>
      <c r="B76" s="34" t="s">
        <v>71</v>
      </c>
      <c r="C76" s="288">
        <v>2293192.768517423</v>
      </c>
      <c r="D76" s="302">
        <f>IIN_ienemumi!D79</f>
        <v>2326242.8426587852</v>
      </c>
      <c r="E76" s="363">
        <f t="shared" si="6"/>
        <v>33050.074141362216</v>
      </c>
      <c r="F76" s="364">
        <f t="shared" si="7"/>
        <v>1.4412252905685596E-2</v>
      </c>
      <c r="G76" s="290">
        <f>Vertetie_ienemumi!I75</f>
        <v>2536127.8426587852</v>
      </c>
      <c r="H76" s="370">
        <f>PFI_2021!L87</f>
        <v>433405.28495529445</v>
      </c>
      <c r="I76" s="319">
        <f>PFI_2021!M87</f>
        <v>2969533.1276140795</v>
      </c>
      <c r="J76" s="274"/>
      <c r="K76" s="291">
        <v>3011979.7001704983</v>
      </c>
      <c r="L76" s="288">
        <v>-42446.572556418832</v>
      </c>
      <c r="M76" s="292">
        <v>-1.4092582547623467E-2</v>
      </c>
      <c r="O76" s="84"/>
    </row>
    <row r="77" spans="1:15" ht="14">
      <c r="A77" s="25">
        <v>70</v>
      </c>
      <c r="B77" s="34" t="s">
        <v>72</v>
      </c>
      <c r="C77" s="288">
        <v>26727709.076746635</v>
      </c>
      <c r="D77" s="302">
        <f>IIN_ienemumi!D80</f>
        <v>25699346.864626087</v>
      </c>
      <c r="E77" s="363">
        <f t="shared" si="6"/>
        <v>-1028362.2121205479</v>
      </c>
      <c r="F77" s="364">
        <f t="shared" si="7"/>
        <v>-3.847550903699537E-2</v>
      </c>
      <c r="G77" s="290">
        <f>Vertetie_ienemumi!I76</f>
        <v>28963519.864626087</v>
      </c>
      <c r="H77" s="370">
        <f>PFI_2021!L88</f>
        <v>-4455407.2589657316</v>
      </c>
      <c r="I77" s="319">
        <f>PFI_2021!M88</f>
        <v>24508112.605660357</v>
      </c>
      <c r="J77" s="274"/>
      <c r="K77" s="291">
        <v>23942221.884828933</v>
      </c>
      <c r="L77" s="288">
        <v>565890.720831424</v>
      </c>
      <c r="M77" s="292">
        <v>2.3635681080626858E-2</v>
      </c>
      <c r="O77" s="84"/>
    </row>
    <row r="78" spans="1:15" ht="14">
      <c r="A78" s="25">
        <v>71</v>
      </c>
      <c r="B78" s="34" t="s">
        <v>73</v>
      </c>
      <c r="C78" s="288">
        <v>1305806.1046422024</v>
      </c>
      <c r="D78" s="302">
        <f>IIN_ienemumi!D81</f>
        <v>1528162.4484003147</v>
      </c>
      <c r="E78" s="363">
        <f t="shared" si="6"/>
        <v>222356.34375811229</v>
      </c>
      <c r="F78" s="364">
        <f t="shared" si="7"/>
        <v>0.17028281838140047</v>
      </c>
      <c r="G78" s="290">
        <f>Vertetie_ienemumi!I77</f>
        <v>1699324.4484003147</v>
      </c>
      <c r="H78" s="370">
        <f>PFI_2021!L89</f>
        <v>803678.15897498431</v>
      </c>
      <c r="I78" s="319">
        <f>PFI_2021!M89</f>
        <v>2503002.6073752991</v>
      </c>
      <c r="J78" s="274"/>
      <c r="K78" s="291">
        <v>2539805.826176214</v>
      </c>
      <c r="L78" s="288">
        <v>-36803.218800914939</v>
      </c>
      <c r="M78" s="292">
        <v>-1.4490563972098469E-2</v>
      </c>
      <c r="O78" s="84"/>
    </row>
    <row r="79" spans="1:15" ht="14">
      <c r="A79" s="25">
        <v>72</v>
      </c>
      <c r="B79" s="34" t="s">
        <v>74</v>
      </c>
      <c r="C79" s="288">
        <v>711266.77932456566</v>
      </c>
      <c r="D79" s="302">
        <f>IIN_ienemumi!D82</f>
        <v>627922.61317893909</v>
      </c>
      <c r="E79" s="363">
        <f t="shared" si="6"/>
        <v>-83344.166145626572</v>
      </c>
      <c r="F79" s="364">
        <f t="shared" si="7"/>
        <v>-0.11717708259167114</v>
      </c>
      <c r="G79" s="290">
        <f>Vertetie_ienemumi!I78</f>
        <v>793301.61317893909</v>
      </c>
      <c r="H79" s="370">
        <f>PFI_2021!L90</f>
        <v>334300.78869935084</v>
      </c>
      <c r="I79" s="319">
        <f>PFI_2021!M90</f>
        <v>1127602.4018782899</v>
      </c>
      <c r="J79" s="274"/>
      <c r="K79" s="291">
        <v>1220452.7022360081</v>
      </c>
      <c r="L79" s="288">
        <v>-92850.300357718254</v>
      </c>
      <c r="M79" s="292">
        <v>-7.6078573293013263E-2</v>
      </c>
      <c r="O79" s="84"/>
    </row>
    <row r="80" spans="1:15" ht="14">
      <c r="A80" s="25">
        <v>73</v>
      </c>
      <c r="B80" s="34" t="s">
        <v>75</v>
      </c>
      <c r="C80" s="288">
        <v>920543.21186994505</v>
      </c>
      <c r="D80" s="302">
        <f>IIN_ienemumi!D83</f>
        <v>876201.24835990812</v>
      </c>
      <c r="E80" s="363">
        <f t="shared" si="6"/>
        <v>-44341.963510036934</v>
      </c>
      <c r="F80" s="364">
        <f t="shared" si="7"/>
        <v>-4.816934494575531E-2</v>
      </c>
      <c r="G80" s="290">
        <f>Vertetie_ienemumi!I79</f>
        <v>1034311.2483599081</v>
      </c>
      <c r="H80" s="370">
        <f>PFI_2021!L91</f>
        <v>440960.72273478343</v>
      </c>
      <c r="I80" s="319">
        <f>PFI_2021!M91</f>
        <v>1475271.9710946917</v>
      </c>
      <c r="J80" s="274"/>
      <c r="K80" s="291">
        <v>1553909.1459340423</v>
      </c>
      <c r="L80" s="288">
        <v>-78637.174839350628</v>
      </c>
      <c r="M80" s="292">
        <v>-5.060603127609653E-2</v>
      </c>
      <c r="O80" s="84"/>
    </row>
    <row r="81" spans="1:15" ht="14">
      <c r="A81" s="25">
        <v>74</v>
      </c>
      <c r="B81" s="34" t="s">
        <v>76</v>
      </c>
      <c r="C81" s="288">
        <v>1558656.6876203734</v>
      </c>
      <c r="D81" s="302">
        <f>IIN_ienemumi!D84</f>
        <v>1460311.0205842839</v>
      </c>
      <c r="E81" s="363">
        <f t="shared" si="6"/>
        <v>-98345.667036089581</v>
      </c>
      <c r="F81" s="364">
        <f t="shared" si="7"/>
        <v>-6.3096426440280129E-2</v>
      </c>
      <c r="G81" s="290">
        <f>Vertetie_ienemumi!I80</f>
        <v>1693275.0205842839</v>
      </c>
      <c r="H81" s="370">
        <f>PFI_2021!L92</f>
        <v>973921.3530527046</v>
      </c>
      <c r="I81" s="319">
        <f>PFI_2021!M92</f>
        <v>2667196.3736369885</v>
      </c>
      <c r="J81" s="274"/>
      <c r="K81" s="291">
        <v>2832908.580872729</v>
      </c>
      <c r="L81" s="288">
        <v>-165712.2072357405</v>
      </c>
      <c r="M81" s="292">
        <v>-5.8495430581346097E-2</v>
      </c>
      <c r="O81" s="84"/>
    </row>
    <row r="82" spans="1:15" ht="14">
      <c r="A82" s="25">
        <v>75</v>
      </c>
      <c r="B82" s="34" t="s">
        <v>77</v>
      </c>
      <c r="C82" s="288">
        <v>1901397.6046697749</v>
      </c>
      <c r="D82" s="302">
        <f>IIN_ienemumi!D85</f>
        <v>1671496.3576778991</v>
      </c>
      <c r="E82" s="363">
        <f t="shared" si="6"/>
        <v>-229901.24699187581</v>
      </c>
      <c r="F82" s="364">
        <f t="shared" si="7"/>
        <v>-0.12091171590163219</v>
      </c>
      <c r="G82" s="290">
        <f>Vertetie_ienemumi!I81</f>
        <v>1920253.3576778991</v>
      </c>
      <c r="H82" s="370">
        <f>PFI_2021!L93</f>
        <v>683283.69224458921</v>
      </c>
      <c r="I82" s="319">
        <f>PFI_2021!M93</f>
        <v>2603537.0499224882</v>
      </c>
      <c r="J82" s="274"/>
      <c r="K82" s="291">
        <v>2764692.8039884348</v>
      </c>
      <c r="L82" s="288">
        <v>-161155.75406594668</v>
      </c>
      <c r="M82" s="292">
        <v>-5.8290654872562353E-2</v>
      </c>
      <c r="O82" s="84"/>
    </row>
    <row r="83" spans="1:15" ht="14">
      <c r="A83" s="25">
        <v>76</v>
      </c>
      <c r="B83" s="34" t="s">
        <v>78</v>
      </c>
      <c r="C83" s="288">
        <v>22842645.339998182</v>
      </c>
      <c r="D83" s="302">
        <f>IIN_ienemumi!D86</f>
        <v>21447121.762331806</v>
      </c>
      <c r="E83" s="363">
        <f t="shared" si="6"/>
        <v>-1395523.5776663758</v>
      </c>
      <c r="F83" s="364">
        <f t="shared" si="7"/>
        <v>-6.1092905698744593E-2</v>
      </c>
      <c r="G83" s="290">
        <f>Vertetie_ienemumi!I82</f>
        <v>23325499.762331806</v>
      </c>
      <c r="H83" s="370">
        <f>PFI_2021!L94</f>
        <v>5315378.3278906494</v>
      </c>
      <c r="I83" s="319">
        <f>PFI_2021!M94</f>
        <v>28640878.090222456</v>
      </c>
      <c r="J83" s="274"/>
      <c r="K83" s="291">
        <v>29597752.364376709</v>
      </c>
      <c r="L83" s="288">
        <v>-956874.2741542533</v>
      </c>
      <c r="M83" s="292">
        <v>-3.2329288466712347E-2</v>
      </c>
      <c r="O83" s="84"/>
    </row>
    <row r="84" spans="1:15" ht="14">
      <c r="A84" s="25">
        <v>77</v>
      </c>
      <c r="B84" s="34" t="s">
        <v>79</v>
      </c>
      <c r="C84" s="288">
        <v>14208502.977945386</v>
      </c>
      <c r="D84" s="302">
        <f>IIN_ienemumi!D87</f>
        <v>13290308.74261287</v>
      </c>
      <c r="E84" s="363">
        <f t="shared" si="6"/>
        <v>-918194.23533251509</v>
      </c>
      <c r="F84" s="364">
        <f t="shared" si="7"/>
        <v>-6.4622869612495193E-2</v>
      </c>
      <c r="G84" s="290">
        <f>Vertetie_ienemumi!I83</f>
        <v>14604411.74261287</v>
      </c>
      <c r="H84" s="370">
        <f>PFI_2021!L95</f>
        <v>2117857.6856890516</v>
      </c>
      <c r="I84" s="319">
        <f>PFI_2021!M95</f>
        <v>16722269.428301923</v>
      </c>
      <c r="J84" s="274"/>
      <c r="K84" s="291">
        <v>17103132.719354544</v>
      </c>
      <c r="L84" s="288">
        <v>-380863.29105262086</v>
      </c>
      <c r="M84" s="292">
        <v>-2.2268627467389113E-2</v>
      </c>
      <c r="O84" s="84"/>
    </row>
    <row r="85" spans="1:15" ht="14">
      <c r="A85" s="25">
        <v>78</v>
      </c>
      <c r="B85" s="303" t="s">
        <v>80</v>
      </c>
      <c r="C85" s="288">
        <v>7712161.4514297554</v>
      </c>
      <c r="D85" s="302">
        <f>IIN_ienemumi!D88</f>
        <v>6936136.3071475271</v>
      </c>
      <c r="E85" s="363">
        <f t="shared" si="6"/>
        <v>-776025.14428222831</v>
      </c>
      <c r="F85" s="364">
        <f t="shared" si="7"/>
        <v>-0.10062356048554466</v>
      </c>
      <c r="G85" s="290">
        <f>Vertetie_ienemumi!I84</f>
        <v>7664241.3071475271</v>
      </c>
      <c r="H85" s="370">
        <f>PFI_2021!L96</f>
        <v>1418408.4667159389</v>
      </c>
      <c r="I85" s="319">
        <f>PFI_2021!M96</f>
        <v>9082649.7738634665</v>
      </c>
      <c r="J85" s="274"/>
      <c r="K85" s="291">
        <v>9530760.3326734379</v>
      </c>
      <c r="L85" s="288">
        <v>-448110.55880997144</v>
      </c>
      <c r="M85" s="292">
        <v>-4.7017293811675742E-2</v>
      </c>
      <c r="O85" s="84"/>
    </row>
    <row r="86" spans="1:15" ht="14">
      <c r="A86" s="25">
        <v>79</v>
      </c>
      <c r="B86" s="34" t="s">
        <v>81</v>
      </c>
      <c r="C86" s="288">
        <v>2096442.5970291265</v>
      </c>
      <c r="D86" s="302">
        <f>IIN_ienemumi!D89</f>
        <v>1968481.0610762497</v>
      </c>
      <c r="E86" s="363">
        <f t="shared" si="6"/>
        <v>-127961.53595287679</v>
      </c>
      <c r="F86" s="364">
        <f t="shared" si="7"/>
        <v>-6.1037462286928967E-2</v>
      </c>
      <c r="G86" s="290">
        <f>Vertetie_ienemumi!I85</f>
        <v>2193581.0610762499</v>
      </c>
      <c r="H86" s="370">
        <f>PFI_2021!L97</f>
        <v>946373.68230865325</v>
      </c>
      <c r="I86" s="319">
        <f>PFI_2021!M97</f>
        <v>3139954.7433849033</v>
      </c>
      <c r="J86" s="274"/>
      <c r="K86" s="291">
        <v>3298157.5327236289</v>
      </c>
      <c r="L86" s="288">
        <v>-158202.78933872562</v>
      </c>
      <c r="M86" s="292">
        <v>-4.7967020304236718E-2</v>
      </c>
      <c r="O86" s="84"/>
    </row>
    <row r="87" spans="1:15" ht="14">
      <c r="A87" s="25">
        <v>80</v>
      </c>
      <c r="B87" s="34" t="s">
        <v>82</v>
      </c>
      <c r="C87" s="288">
        <v>1696131.7989967817</v>
      </c>
      <c r="D87" s="302">
        <f>IIN_ienemumi!D90</f>
        <v>1544019.36629536</v>
      </c>
      <c r="E87" s="363">
        <f t="shared" si="6"/>
        <v>-152112.43270142167</v>
      </c>
      <c r="F87" s="364">
        <f t="shared" si="7"/>
        <v>-8.9681965040330103E-2</v>
      </c>
      <c r="G87" s="290">
        <f>Vertetie_ienemumi!I86</f>
        <v>1795306.36629536</v>
      </c>
      <c r="H87" s="370">
        <f>PFI_2021!L98</f>
        <v>540696.93770612113</v>
      </c>
      <c r="I87" s="319">
        <f>PFI_2021!M98</f>
        <v>2336003.3040014813</v>
      </c>
      <c r="J87" s="274"/>
      <c r="K87" s="291">
        <v>2454305.0983824357</v>
      </c>
      <c r="L87" s="288">
        <v>-118301.79438095447</v>
      </c>
      <c r="M87" s="292">
        <v>-4.8201747394373995E-2</v>
      </c>
      <c r="O87" s="84"/>
    </row>
    <row r="88" spans="1:15" ht="14">
      <c r="A88" s="25">
        <v>81</v>
      </c>
      <c r="B88" s="34" t="s">
        <v>83</v>
      </c>
      <c r="C88" s="288">
        <v>2452780.3575104233</v>
      </c>
      <c r="D88" s="302">
        <f>IIN_ienemumi!D91</f>
        <v>2365122.0483138599</v>
      </c>
      <c r="E88" s="363">
        <f t="shared" si="6"/>
        <v>-87658.309196563438</v>
      </c>
      <c r="F88" s="364">
        <f t="shared" si="7"/>
        <v>-3.5738344417246104E-2</v>
      </c>
      <c r="G88" s="290">
        <f>Vertetie_ienemumi!I87</f>
        <v>2592015.0483138599</v>
      </c>
      <c r="H88" s="370">
        <f>PFI_2021!L99</f>
        <v>1255956.3225577406</v>
      </c>
      <c r="I88" s="319">
        <f>PFI_2021!M99</f>
        <v>3847971.3708716007</v>
      </c>
      <c r="J88" s="274"/>
      <c r="K88" s="291">
        <v>4080898.513683131</v>
      </c>
      <c r="L88" s="288">
        <v>-232927.14281153027</v>
      </c>
      <c r="M88" s="292">
        <v>-5.7077416169633355E-2</v>
      </c>
      <c r="O88" s="84"/>
    </row>
    <row r="89" spans="1:15" ht="14">
      <c r="A89" s="25">
        <v>82</v>
      </c>
      <c r="B89" s="34" t="s">
        <v>84</v>
      </c>
      <c r="C89" s="288">
        <v>4450718.0768384365</v>
      </c>
      <c r="D89" s="302">
        <f>IIN_ienemumi!D92</f>
        <v>4020880.1698375689</v>
      </c>
      <c r="E89" s="363">
        <f t="shared" si="6"/>
        <v>-429837.90700086765</v>
      </c>
      <c r="F89" s="364">
        <f t="shared" si="7"/>
        <v>-9.6577203853406624E-2</v>
      </c>
      <c r="G89" s="290">
        <f>Vertetie_ienemumi!I88</f>
        <v>4322189.1698375689</v>
      </c>
      <c r="H89" s="370">
        <f>PFI_2021!L100</f>
        <v>2553876.4784267251</v>
      </c>
      <c r="I89" s="319">
        <f>PFI_2021!M100</f>
        <v>6876065.6482642945</v>
      </c>
      <c r="J89" s="274"/>
      <c r="K89" s="291">
        <v>7340881.3303675288</v>
      </c>
      <c r="L89" s="288">
        <v>-464815.68210323434</v>
      </c>
      <c r="M89" s="292">
        <v>-6.3318784378164406E-2</v>
      </c>
      <c r="O89" s="84"/>
    </row>
    <row r="90" spans="1:15" ht="14">
      <c r="A90" s="25">
        <v>83</v>
      </c>
      <c r="B90" s="34" t="s">
        <v>85</v>
      </c>
      <c r="C90" s="288">
        <v>2210884.2062139441</v>
      </c>
      <c r="D90" s="302">
        <f>IIN_ienemumi!D93</f>
        <v>2023129.6790833252</v>
      </c>
      <c r="E90" s="363">
        <f t="shared" si="6"/>
        <v>-187754.52713061892</v>
      </c>
      <c r="F90" s="364">
        <f t="shared" si="7"/>
        <v>-8.4922822553489374E-2</v>
      </c>
      <c r="G90" s="290">
        <f>Vertetie_ienemumi!I89</f>
        <v>2402967.679083325</v>
      </c>
      <c r="H90" s="370">
        <f>PFI_2021!L101</f>
        <v>1682905.2651659129</v>
      </c>
      <c r="I90" s="319">
        <f>PFI_2021!M101</f>
        <v>4085872.9442492379</v>
      </c>
      <c r="J90" s="274"/>
      <c r="K90" s="291">
        <v>4343689.9046179727</v>
      </c>
      <c r="L90" s="288">
        <v>-257816.96036873478</v>
      </c>
      <c r="M90" s="292">
        <v>-5.9354365995288427E-2</v>
      </c>
      <c r="O90" s="84"/>
    </row>
    <row r="91" spans="1:15" ht="14">
      <c r="A91" s="25">
        <v>84</v>
      </c>
      <c r="B91" s="34" t="s">
        <v>86</v>
      </c>
      <c r="C91" s="288">
        <v>4439775.5521152671</v>
      </c>
      <c r="D91" s="302">
        <f>IIN_ienemumi!D94</f>
        <v>4266429.437625207</v>
      </c>
      <c r="E91" s="363">
        <f t="shared" si="6"/>
        <v>-173346.11449006014</v>
      </c>
      <c r="F91" s="364">
        <f t="shared" si="7"/>
        <v>-3.9043891398400032E-2</v>
      </c>
      <c r="G91" s="290">
        <f>Vertetie_ienemumi!I90</f>
        <v>4615322.437625207</v>
      </c>
      <c r="H91" s="370">
        <f>PFI_2021!L102</f>
        <v>1673410.5230840296</v>
      </c>
      <c r="I91" s="319">
        <f>PFI_2021!M102</f>
        <v>6288732.9607092366</v>
      </c>
      <c r="J91" s="274"/>
      <c r="K91" s="291">
        <v>6531041.164834057</v>
      </c>
      <c r="L91" s="288">
        <v>-242308.20412482042</v>
      </c>
      <c r="M91" s="292">
        <v>-3.7101007023124022E-2</v>
      </c>
      <c r="O91" s="84"/>
    </row>
    <row r="92" spans="1:15" ht="14">
      <c r="A92" s="25">
        <v>85</v>
      </c>
      <c r="B92" s="34" t="s">
        <v>87</v>
      </c>
      <c r="C92" s="288">
        <v>1440137.536447156</v>
      </c>
      <c r="D92" s="302">
        <f>IIN_ienemumi!D95</f>
        <v>1291175.7644418399</v>
      </c>
      <c r="E92" s="363">
        <f t="shared" si="6"/>
        <v>-148961.7720053161</v>
      </c>
      <c r="F92" s="364">
        <f t="shared" si="7"/>
        <v>-0.10343579570379602</v>
      </c>
      <c r="G92" s="290">
        <f>Vertetie_ienemumi!I91</f>
        <v>1477953.7644418399</v>
      </c>
      <c r="H92" s="370">
        <f>PFI_2021!L103</f>
        <v>901676.4164328085</v>
      </c>
      <c r="I92" s="319">
        <f>PFI_2021!M103</f>
        <v>2379630.1808746485</v>
      </c>
      <c r="J92" s="274"/>
      <c r="K92" s="291">
        <v>2503476.2009881567</v>
      </c>
      <c r="L92" s="288">
        <v>-123846.02011350822</v>
      </c>
      <c r="M92" s="292">
        <v>-4.9469621506537331E-2</v>
      </c>
      <c r="O92" s="84"/>
    </row>
    <row r="93" spans="1:15" ht="14">
      <c r="A93" s="25">
        <v>86</v>
      </c>
      <c r="B93" s="34" t="s">
        <v>88</v>
      </c>
      <c r="C93" s="288">
        <v>9060723.2724290695</v>
      </c>
      <c r="D93" s="302">
        <f>IIN_ienemumi!D96</f>
        <v>9141914.7058810331</v>
      </c>
      <c r="E93" s="363">
        <f t="shared" si="6"/>
        <v>81191.433451963589</v>
      </c>
      <c r="F93" s="364">
        <f t="shared" si="7"/>
        <v>8.960811517003453E-3</v>
      </c>
      <c r="G93" s="290">
        <f>Vertetie_ienemumi!I92</f>
        <v>10262924.705881033</v>
      </c>
      <c r="H93" s="370">
        <f>PFI_2021!L104</f>
        <v>8505694.9713966046</v>
      </c>
      <c r="I93" s="319">
        <f>PFI_2021!M104</f>
        <v>18768619.67727764</v>
      </c>
      <c r="J93" s="274"/>
      <c r="K93" s="291">
        <v>19943050.459663056</v>
      </c>
      <c r="L93" s="288">
        <v>-1174430.7823854163</v>
      </c>
      <c r="M93" s="292">
        <v>-5.8889224833524212E-2</v>
      </c>
      <c r="O93" s="84"/>
    </row>
    <row r="94" spans="1:15" ht="14">
      <c r="A94" s="25">
        <v>87</v>
      </c>
      <c r="B94" s="34" t="s">
        <v>89</v>
      </c>
      <c r="C94" s="288">
        <v>1455539.0447963357</v>
      </c>
      <c r="D94" s="302">
        <f>IIN_ienemumi!D97</f>
        <v>1295778.1684608231</v>
      </c>
      <c r="E94" s="363">
        <f t="shared" si="6"/>
        <v>-159760.87633551261</v>
      </c>
      <c r="F94" s="364">
        <f t="shared" si="7"/>
        <v>-0.10976062573289946</v>
      </c>
      <c r="G94" s="290">
        <f>Vertetie_ienemumi!I93</f>
        <v>1571681.1684608231</v>
      </c>
      <c r="H94" s="370">
        <f>PFI_2021!L105</f>
        <v>1851748.6846367635</v>
      </c>
      <c r="I94" s="319">
        <f>PFI_2021!M105</f>
        <v>3423429.8530975869</v>
      </c>
      <c r="J94" s="274"/>
      <c r="K94" s="291">
        <v>3697020.1030019233</v>
      </c>
      <c r="L94" s="288">
        <v>-273590.24990433641</v>
      </c>
      <c r="M94" s="292">
        <v>-7.4002911069427357E-2</v>
      </c>
      <c r="O94" s="84"/>
    </row>
    <row r="95" spans="1:15" ht="14">
      <c r="A95" s="25">
        <v>88</v>
      </c>
      <c r="B95" s="34" t="s">
        <v>90</v>
      </c>
      <c r="C95" s="288">
        <v>1689856.036701557</v>
      </c>
      <c r="D95" s="302">
        <f>IIN_ienemumi!D98</f>
        <v>1856037.559377762</v>
      </c>
      <c r="E95" s="363">
        <f t="shared" si="6"/>
        <v>166181.52267620503</v>
      </c>
      <c r="F95" s="364">
        <f t="shared" si="7"/>
        <v>9.8340639123659424E-2</v>
      </c>
      <c r="G95" s="290">
        <f>Vertetie_ienemumi!I94</f>
        <v>2130691.559377762</v>
      </c>
      <c r="H95" s="370">
        <f>PFI_2021!L106</f>
        <v>625942.30324097048</v>
      </c>
      <c r="I95" s="319">
        <f>PFI_2021!M106</f>
        <v>2756633.8626187323</v>
      </c>
      <c r="J95" s="274"/>
      <c r="K95" s="291">
        <v>2815093.0812988821</v>
      </c>
      <c r="L95" s="288">
        <v>-58459.218680149876</v>
      </c>
      <c r="M95" s="292">
        <v>-2.0766353719706032E-2</v>
      </c>
      <c r="O95" s="84"/>
    </row>
    <row r="96" spans="1:15" ht="14">
      <c r="A96" s="25">
        <v>89</v>
      </c>
      <c r="B96" s="34" t="s">
        <v>91</v>
      </c>
      <c r="C96" s="288">
        <v>4862379.2609346947</v>
      </c>
      <c r="D96" s="302">
        <f>IIN_ienemumi!D99</f>
        <v>4593263.2621264616</v>
      </c>
      <c r="E96" s="363">
        <f t="shared" si="6"/>
        <v>-269115.99880823307</v>
      </c>
      <c r="F96" s="364">
        <f t="shared" si="7"/>
        <v>-5.5346566848531009E-2</v>
      </c>
      <c r="G96" s="290">
        <f>Vertetie_ienemumi!I95</f>
        <v>5025431.2621264616</v>
      </c>
      <c r="H96" s="370">
        <f>PFI_2021!L107</f>
        <v>1053034.2573450583</v>
      </c>
      <c r="I96" s="319">
        <f>PFI_2021!M107</f>
        <v>6078465.5194715196</v>
      </c>
      <c r="J96" s="274"/>
      <c r="K96" s="291">
        <v>6329235.3657886349</v>
      </c>
      <c r="L96" s="288">
        <v>-250769.84631711524</v>
      </c>
      <c r="M96" s="292">
        <v>-3.9620875480883444E-2</v>
      </c>
      <c r="O96" s="84"/>
    </row>
    <row r="97" spans="1:15" ht="14">
      <c r="A97" s="25">
        <v>90</v>
      </c>
      <c r="B97" s="34" t="s">
        <v>92</v>
      </c>
      <c r="C97" s="288">
        <v>654944.03539416147</v>
      </c>
      <c r="D97" s="302">
        <f>IIN_ienemumi!D100</f>
        <v>601652.11963599385</v>
      </c>
      <c r="E97" s="363">
        <f t="shared" si="6"/>
        <v>-53291.915758167626</v>
      </c>
      <c r="F97" s="364">
        <f t="shared" si="7"/>
        <v>-8.1368655760175379E-2</v>
      </c>
      <c r="G97" s="290">
        <f>Vertetie_ienemumi!I96</f>
        <v>832912.11963599385</v>
      </c>
      <c r="H97" s="370">
        <f>PFI_2021!L108</f>
        <v>529277.96965688281</v>
      </c>
      <c r="I97" s="319">
        <f>PFI_2021!M108</f>
        <v>1362190.0892928767</v>
      </c>
      <c r="J97" s="274"/>
      <c r="K97" s="291">
        <v>1439311.0316275219</v>
      </c>
      <c r="L97" s="288">
        <v>-77120.942334645195</v>
      </c>
      <c r="M97" s="292">
        <v>-5.3581846202790162E-2</v>
      </c>
      <c r="O97" s="84"/>
    </row>
    <row r="98" spans="1:15" ht="14">
      <c r="A98" s="25">
        <v>91</v>
      </c>
      <c r="B98" s="34" t="s">
        <v>93</v>
      </c>
      <c r="C98" s="288">
        <v>708471.06156186282</v>
      </c>
      <c r="D98" s="302">
        <f>IIN_ienemumi!D101</f>
        <v>665603.61182344076</v>
      </c>
      <c r="E98" s="363">
        <f t="shared" si="6"/>
        <v>-42867.449738422059</v>
      </c>
      <c r="F98" s="364">
        <f t="shared" si="7"/>
        <v>-6.0506987602173101E-2</v>
      </c>
      <c r="G98" s="290">
        <f>Vertetie_ienemumi!I97</f>
        <v>805244.61182344076</v>
      </c>
      <c r="H98" s="370">
        <f>PFI_2021!L109</f>
        <v>878369.98132196395</v>
      </c>
      <c r="I98" s="319">
        <f>PFI_2021!M109</f>
        <v>1683614.5931454047</v>
      </c>
      <c r="J98" s="274"/>
      <c r="K98" s="291">
        <v>1804273.4390790951</v>
      </c>
      <c r="L98" s="288">
        <v>-120658.84593369043</v>
      </c>
      <c r="M98" s="292">
        <v>-6.6873924606059121E-2</v>
      </c>
      <c r="O98" s="84"/>
    </row>
    <row r="99" spans="1:15" ht="14">
      <c r="A99" s="25">
        <v>92</v>
      </c>
      <c r="B99" s="34" t="s">
        <v>94</v>
      </c>
      <c r="C99" s="288">
        <v>1609863.3507778903</v>
      </c>
      <c r="D99" s="302">
        <f>IIN_ienemumi!D102</f>
        <v>1887637.3827639159</v>
      </c>
      <c r="E99" s="363">
        <f t="shared" si="6"/>
        <v>277774.03198602563</v>
      </c>
      <c r="F99" s="364">
        <f t="shared" si="7"/>
        <v>0.1725450994656188</v>
      </c>
      <c r="G99" s="290">
        <f>Vertetie_ienemumi!I98</f>
        <v>2432683.3827639157</v>
      </c>
      <c r="H99" s="370">
        <f>PFI_2021!L110</f>
        <v>543416.93200457958</v>
      </c>
      <c r="I99" s="319">
        <f>PFI_2021!M110</f>
        <v>2976100.314768495</v>
      </c>
      <c r="J99" s="274"/>
      <c r="K99" s="291">
        <v>2960200.93544681</v>
      </c>
      <c r="L99" s="288">
        <v>15899.379321685061</v>
      </c>
      <c r="M99" s="292">
        <v>5.3710473269901193E-3</v>
      </c>
      <c r="O99" s="84"/>
    </row>
    <row r="100" spans="1:15" ht="14">
      <c r="A100" s="25">
        <v>93</v>
      </c>
      <c r="B100" s="34" t="s">
        <v>95</v>
      </c>
      <c r="C100" s="288">
        <v>2227305.2020972259</v>
      </c>
      <c r="D100" s="302">
        <f>IIN_ienemumi!D103</f>
        <v>2140970.9819008172</v>
      </c>
      <c r="E100" s="363">
        <f t="shared" si="6"/>
        <v>-86334.220196408685</v>
      </c>
      <c r="F100" s="364">
        <f t="shared" si="7"/>
        <v>-3.8761737778512106E-2</v>
      </c>
      <c r="G100" s="290">
        <f>Vertetie_ienemumi!I99</f>
        <v>2339557.9819008172</v>
      </c>
      <c r="H100" s="370">
        <f>PFI_2021!L111</f>
        <v>1388802.6864611923</v>
      </c>
      <c r="I100" s="319">
        <f>PFI_2021!M111</f>
        <v>3728360.6683620093</v>
      </c>
      <c r="J100" s="274"/>
      <c r="K100" s="291">
        <v>3947496.5996071277</v>
      </c>
      <c r="L100" s="288">
        <v>-219135.93124511838</v>
      </c>
      <c r="M100" s="292">
        <v>-5.5512633314726001E-2</v>
      </c>
      <c r="O100" s="84"/>
    </row>
    <row r="101" spans="1:15" ht="14">
      <c r="A101" s="25">
        <v>94</v>
      </c>
      <c r="B101" s="34" t="s">
        <v>96</v>
      </c>
      <c r="C101" s="288">
        <v>4138821.6758551709</v>
      </c>
      <c r="D101" s="302">
        <f>IIN_ienemumi!D104</f>
        <v>3920349.9770128876</v>
      </c>
      <c r="E101" s="363">
        <f t="shared" si="6"/>
        <v>-218471.69884228334</v>
      </c>
      <c r="F101" s="364">
        <f t="shared" si="7"/>
        <v>-5.2785965657035083E-2</v>
      </c>
      <c r="G101" s="290">
        <f>Vertetie_ienemumi!I100</f>
        <v>4429114.9770128876</v>
      </c>
      <c r="H101" s="370">
        <f>PFI_2021!L112</f>
        <v>1464185.4093294118</v>
      </c>
      <c r="I101" s="319">
        <f>PFI_2021!M112</f>
        <v>5893300.3863422992</v>
      </c>
      <c r="J101" s="274"/>
      <c r="K101" s="291">
        <v>6193907.8088708203</v>
      </c>
      <c r="L101" s="288">
        <v>-300607.42252852116</v>
      </c>
      <c r="M101" s="292">
        <v>-4.8532756993572956E-2</v>
      </c>
      <c r="O101" s="84"/>
    </row>
    <row r="102" spans="1:15" ht="14">
      <c r="A102" s="25">
        <v>95</v>
      </c>
      <c r="B102" s="34" t="s">
        <v>97</v>
      </c>
      <c r="C102" s="288">
        <v>1729208.7075318031</v>
      </c>
      <c r="D102" s="302">
        <f>IIN_ienemumi!D105</f>
        <v>1586942.0281478409</v>
      </c>
      <c r="E102" s="363">
        <f t="shared" si="6"/>
        <v>-142266.67938396218</v>
      </c>
      <c r="F102" s="364">
        <f t="shared" si="7"/>
        <v>-8.2272705870783724E-2</v>
      </c>
      <c r="G102" s="290">
        <f>Vertetie_ienemumi!I101</f>
        <v>1746827.0281478409</v>
      </c>
      <c r="H102" s="370">
        <f>PFI_2021!L113</f>
        <v>950822.17048568267</v>
      </c>
      <c r="I102" s="319">
        <f>PFI_2021!M113</f>
        <v>2697649.1986335237</v>
      </c>
      <c r="J102" s="274"/>
      <c r="K102" s="291">
        <v>2894713.6498302044</v>
      </c>
      <c r="L102" s="288">
        <v>-197064.45119668078</v>
      </c>
      <c r="M102" s="292">
        <v>-6.8077355840789333E-2</v>
      </c>
      <c r="O102" s="84"/>
    </row>
    <row r="103" spans="1:15" ht="14">
      <c r="A103" s="25">
        <v>96</v>
      </c>
      <c r="B103" s="34" t="s">
        <v>98</v>
      </c>
      <c r="C103" s="288">
        <v>17732363.473342352</v>
      </c>
      <c r="D103" s="302">
        <f>IIN_ienemumi!D106</f>
        <v>16501223.153963201</v>
      </c>
      <c r="E103" s="363">
        <f t="shared" si="6"/>
        <v>-1231140.3193791509</v>
      </c>
      <c r="F103" s="364">
        <f t="shared" si="7"/>
        <v>-6.9429003146138091E-2</v>
      </c>
      <c r="G103" s="290">
        <f>Vertetie_ienemumi!I102</f>
        <v>17987603.153963201</v>
      </c>
      <c r="H103" s="370">
        <f>PFI_2021!L114</f>
        <v>2003823.6354704411</v>
      </c>
      <c r="I103" s="319">
        <f>PFI_2021!M114</f>
        <v>19991426.789433643</v>
      </c>
      <c r="J103" s="274"/>
      <c r="K103" s="291">
        <v>20621053.417108588</v>
      </c>
      <c r="L103" s="288">
        <v>-629626.6276749447</v>
      </c>
      <c r="M103" s="292">
        <v>-3.0533194155472398E-2</v>
      </c>
      <c r="O103" s="84"/>
    </row>
    <row r="104" spans="1:15" ht="14">
      <c r="A104" s="25">
        <v>97</v>
      </c>
      <c r="B104" s="34" t="s">
        <v>99</v>
      </c>
      <c r="C104" s="288">
        <v>12236002.767627912</v>
      </c>
      <c r="D104" s="302">
        <f>IIN_ienemumi!D107</f>
        <v>10966727.722035961</v>
      </c>
      <c r="E104" s="363">
        <f t="shared" si="6"/>
        <v>-1269275.0455919504</v>
      </c>
      <c r="F104" s="364">
        <f t="shared" si="7"/>
        <v>-0.10373281779160748</v>
      </c>
      <c r="G104" s="290">
        <f>Vertetie_ienemumi!I103</f>
        <v>12557109.722035961</v>
      </c>
      <c r="H104" s="370">
        <f>PFI_2021!L115</f>
        <v>5743738.3742552465</v>
      </c>
      <c r="I104" s="319">
        <f>PFI_2021!M115</f>
        <v>18300848.096291207</v>
      </c>
      <c r="J104" s="274"/>
      <c r="K104" s="291">
        <v>19552198.913149565</v>
      </c>
      <c r="L104" s="288">
        <v>-1251350.8168583587</v>
      </c>
      <c r="M104" s="292">
        <v>-6.4000515871224017E-2</v>
      </c>
      <c r="O104" s="84"/>
    </row>
    <row r="105" spans="1:15" ht="14">
      <c r="A105" s="25">
        <v>98</v>
      </c>
      <c r="B105" s="34" t="s">
        <v>100</v>
      </c>
      <c r="C105" s="288">
        <v>4937160.7586553711</v>
      </c>
      <c r="D105" s="302">
        <f>IIN_ienemumi!D108</f>
        <v>5503942.8873934885</v>
      </c>
      <c r="E105" s="363">
        <f t="shared" si="6"/>
        <v>566782.1287381174</v>
      </c>
      <c r="F105" s="364">
        <f t="shared" si="7"/>
        <v>0.11479920473411509</v>
      </c>
      <c r="G105" s="290">
        <f>Vertetie_ienemumi!I104</f>
        <v>6579348.8873934885</v>
      </c>
      <c r="H105" s="370">
        <f>PFI_2021!L116</f>
        <v>-390691.24055118411</v>
      </c>
      <c r="I105" s="319">
        <f>PFI_2021!M116</f>
        <v>6188657.6468423046</v>
      </c>
      <c r="J105" s="274"/>
      <c r="K105" s="291">
        <v>5970098.523325216</v>
      </c>
      <c r="L105" s="288">
        <v>218559.12351708859</v>
      </c>
      <c r="M105" s="292">
        <v>3.6608964268039612E-2</v>
      </c>
      <c r="O105" s="84"/>
    </row>
    <row r="106" spans="1:15" ht="14">
      <c r="A106" s="25">
        <v>99</v>
      </c>
      <c r="B106" s="34" t="s">
        <v>101</v>
      </c>
      <c r="C106" s="288">
        <v>1488768.7362729076</v>
      </c>
      <c r="D106" s="302">
        <f>IIN_ienemumi!D109</f>
        <v>1452244.7091067804</v>
      </c>
      <c r="E106" s="363">
        <f t="shared" si="6"/>
        <v>-36524.027166127227</v>
      </c>
      <c r="F106" s="364">
        <f t="shared" si="7"/>
        <v>-2.453304282676172E-2</v>
      </c>
      <c r="G106" s="290">
        <f>Vertetie_ienemumi!I105</f>
        <v>1678654.7091067804</v>
      </c>
      <c r="H106" s="370">
        <f>PFI_2021!L117</f>
        <v>311056.44409887854</v>
      </c>
      <c r="I106" s="319">
        <f>PFI_2021!M117</f>
        <v>1989711.1532056588</v>
      </c>
      <c r="J106" s="274"/>
      <c r="K106" s="291">
        <v>2021696.4850201134</v>
      </c>
      <c r="L106" s="288">
        <v>-31985.331814454636</v>
      </c>
      <c r="M106" s="292">
        <v>-1.5821035477606049E-2</v>
      </c>
      <c r="O106" s="84"/>
    </row>
    <row r="107" spans="1:15" ht="14">
      <c r="A107" s="25">
        <v>100</v>
      </c>
      <c r="B107" s="34" t="s">
        <v>102</v>
      </c>
      <c r="C107" s="288">
        <v>14336345.31689509</v>
      </c>
      <c r="D107" s="302">
        <f>IIN_ienemumi!D110</f>
        <v>13834500.802285491</v>
      </c>
      <c r="E107" s="363">
        <f t="shared" si="6"/>
        <v>-501844.51460959949</v>
      </c>
      <c r="F107" s="364">
        <f t="shared" si="7"/>
        <v>-3.5005052090799293E-2</v>
      </c>
      <c r="G107" s="290">
        <f>Vertetie_ienemumi!I106</f>
        <v>15133053.802285491</v>
      </c>
      <c r="H107" s="370">
        <f>PFI_2021!L118</f>
        <v>1495321.3225322033</v>
      </c>
      <c r="I107" s="319">
        <f>PFI_2021!M118</f>
        <v>16628375.124817694</v>
      </c>
      <c r="J107" s="274"/>
      <c r="K107" s="291">
        <v>16833732.734082729</v>
      </c>
      <c r="L107" s="288">
        <v>-205357.60926503502</v>
      </c>
      <c r="M107" s="292">
        <v>-1.2199172489489096E-2</v>
      </c>
      <c r="O107" s="84"/>
    </row>
    <row r="108" spans="1:15" ht="14">
      <c r="A108" s="25">
        <v>101</v>
      </c>
      <c r="B108" s="34" t="s">
        <v>103</v>
      </c>
      <c r="C108" s="288">
        <v>1957733.2321464899</v>
      </c>
      <c r="D108" s="302">
        <f>IIN_ienemumi!D111</f>
        <v>1899882.9293955488</v>
      </c>
      <c r="E108" s="363">
        <f t="shared" si="6"/>
        <v>-57850.302750941133</v>
      </c>
      <c r="F108" s="364">
        <f t="shared" si="7"/>
        <v>-2.9549635160206811E-2</v>
      </c>
      <c r="G108" s="290">
        <f>Vertetie_ienemumi!I107</f>
        <v>2041461.9293955488</v>
      </c>
      <c r="H108" s="370">
        <f>PFI_2021!L119</f>
        <v>659888.72790113464</v>
      </c>
      <c r="I108" s="319">
        <f>PFI_2021!M119</f>
        <v>2701350.6572966836</v>
      </c>
      <c r="J108" s="274"/>
      <c r="K108" s="291">
        <v>2783946.7582611507</v>
      </c>
      <c r="L108" s="288">
        <v>-82596.100964467041</v>
      </c>
      <c r="M108" s="292">
        <v>-2.9668707104174796E-2</v>
      </c>
      <c r="O108" s="84"/>
    </row>
    <row r="109" spans="1:15" ht="14">
      <c r="A109" s="25">
        <v>102</v>
      </c>
      <c r="B109" s="34" t="s">
        <v>104</v>
      </c>
      <c r="C109" s="288">
        <v>1815951.8706427671</v>
      </c>
      <c r="D109" s="302">
        <f>IIN_ienemumi!D112</f>
        <v>1624798.9318118456</v>
      </c>
      <c r="E109" s="363">
        <f t="shared" si="6"/>
        <v>-191152.93883092143</v>
      </c>
      <c r="F109" s="364">
        <f t="shared" si="7"/>
        <v>-0.10526321865747557</v>
      </c>
      <c r="G109" s="290">
        <f>Vertetie_ienemumi!I108</f>
        <v>1925714.9318118456</v>
      </c>
      <c r="H109" s="370">
        <f>PFI_2021!L120</f>
        <v>1706281.4501862028</v>
      </c>
      <c r="I109" s="319">
        <f>PFI_2021!M120</f>
        <v>3631996.3819980482</v>
      </c>
      <c r="J109" s="274"/>
      <c r="K109" s="291">
        <v>3900256.5521473335</v>
      </c>
      <c r="L109" s="288">
        <v>-268260.17014928535</v>
      </c>
      <c r="M109" s="292">
        <v>-6.8780134476433719E-2</v>
      </c>
      <c r="O109" s="84"/>
    </row>
    <row r="110" spans="1:15" ht="14">
      <c r="A110" s="25">
        <v>103</v>
      </c>
      <c r="B110" s="34" t="s">
        <v>105</v>
      </c>
      <c r="C110" s="288">
        <v>7157437.8233663663</v>
      </c>
      <c r="D110" s="302">
        <f>IIN_ienemumi!D113</f>
        <v>6881518.3062973665</v>
      </c>
      <c r="E110" s="363">
        <f t="shared" si="6"/>
        <v>-275919.51706899982</v>
      </c>
      <c r="F110" s="364">
        <f t="shared" si="7"/>
        <v>-3.8550040374535355E-2</v>
      </c>
      <c r="G110" s="290">
        <f>Vertetie_ienemumi!I109</f>
        <v>7518663.3062973665</v>
      </c>
      <c r="H110" s="370">
        <f>PFI_2021!L121</f>
        <v>2710783.0043959818</v>
      </c>
      <c r="I110" s="319">
        <f>PFI_2021!M121</f>
        <v>10229446.310693348</v>
      </c>
      <c r="J110" s="274"/>
      <c r="K110" s="291">
        <v>10616712.598963214</v>
      </c>
      <c r="L110" s="288">
        <v>-387266.28826986626</v>
      </c>
      <c r="M110" s="292">
        <v>-3.647704359141124E-2</v>
      </c>
      <c r="O110" s="84"/>
    </row>
    <row r="111" spans="1:15" ht="14">
      <c r="A111" s="25">
        <v>104</v>
      </c>
      <c r="B111" s="34" t="s">
        <v>106</v>
      </c>
      <c r="C111" s="288">
        <v>10308545.467760844</v>
      </c>
      <c r="D111" s="302">
        <f>IIN_ienemumi!D114</f>
        <v>9928426.7400217243</v>
      </c>
      <c r="E111" s="363">
        <f t="shared" si="6"/>
        <v>-380118.7277391199</v>
      </c>
      <c r="F111" s="364">
        <f t="shared" si="7"/>
        <v>-3.687413795941541E-2</v>
      </c>
      <c r="G111" s="290">
        <f>Vertetie_ienemumi!I110</f>
        <v>11438705.740021724</v>
      </c>
      <c r="H111" s="370">
        <f>PFI_2021!L122</f>
        <v>-231157.90549974967</v>
      </c>
      <c r="I111" s="319">
        <f>PFI_2021!M122</f>
        <v>11207547.834521975</v>
      </c>
      <c r="J111" s="274"/>
      <c r="K111" s="291">
        <v>10848391.424271489</v>
      </c>
      <c r="L111" s="288">
        <v>359156.41025048681</v>
      </c>
      <c r="M111" s="292">
        <v>3.3106881583101266E-2</v>
      </c>
      <c r="O111" s="84"/>
    </row>
    <row r="112" spans="1:15" ht="14">
      <c r="A112" s="25">
        <v>105</v>
      </c>
      <c r="B112" s="34" t="s">
        <v>107</v>
      </c>
      <c r="C112" s="288">
        <v>1405069.351842249</v>
      </c>
      <c r="D112" s="302">
        <f>IIN_ienemumi!D115</f>
        <v>1383076.9703763041</v>
      </c>
      <c r="E112" s="363">
        <f t="shared" si="6"/>
        <v>-21992.381465944927</v>
      </c>
      <c r="F112" s="364">
        <f t="shared" si="7"/>
        <v>-1.5652167942535877E-2</v>
      </c>
      <c r="G112" s="290">
        <f>Vertetie_ienemumi!I111</f>
        <v>1528179.9703763041</v>
      </c>
      <c r="H112" s="370">
        <f>PFI_2021!L123</f>
        <v>918433.14549434243</v>
      </c>
      <c r="I112" s="319">
        <f>PFI_2021!M123</f>
        <v>2446613.1158706467</v>
      </c>
      <c r="J112" s="274"/>
      <c r="K112" s="291">
        <v>2589242.7708930941</v>
      </c>
      <c r="L112" s="288">
        <v>-142629.65502244746</v>
      </c>
      <c r="M112" s="292">
        <v>-5.5085470016877136E-2</v>
      </c>
      <c r="O112" s="84"/>
    </row>
    <row r="113" spans="1:15" ht="14">
      <c r="A113" s="25">
        <v>106</v>
      </c>
      <c r="B113" s="34" t="s">
        <v>108</v>
      </c>
      <c r="C113" s="288">
        <v>14146431.692850204</v>
      </c>
      <c r="D113" s="302">
        <f>IIN_ienemumi!D116</f>
        <v>13308430.702229822</v>
      </c>
      <c r="E113" s="363">
        <f t="shared" si="6"/>
        <v>-838000.99062038213</v>
      </c>
      <c r="F113" s="364">
        <f t="shared" si="7"/>
        <v>-5.9237623226493175E-2</v>
      </c>
      <c r="G113" s="290">
        <f>Vertetie_ienemumi!I112</f>
        <v>14898125.702229822</v>
      </c>
      <c r="H113" s="370">
        <f>PFI_2021!L124</f>
        <v>7802953.9449370373</v>
      </c>
      <c r="I113" s="319">
        <f>PFI_2021!M124</f>
        <v>22701079.647166859</v>
      </c>
      <c r="J113" s="274"/>
      <c r="K113" s="291">
        <v>23895165.43937752</v>
      </c>
      <c r="L113" s="288">
        <v>-1194085.7922106609</v>
      </c>
      <c r="M113" s="292">
        <v>-4.9971857078791926E-2</v>
      </c>
      <c r="O113" s="84"/>
    </row>
    <row r="114" spans="1:15" ht="14">
      <c r="A114" s="25">
        <v>107</v>
      </c>
      <c r="B114" s="34" t="s">
        <v>109</v>
      </c>
      <c r="C114" s="288">
        <v>1805964.3508052025</v>
      </c>
      <c r="D114" s="302">
        <f>IIN_ienemumi!D117</f>
        <v>1717581.1325834168</v>
      </c>
      <c r="E114" s="363">
        <f t="shared" si="6"/>
        <v>-88383.218221785733</v>
      </c>
      <c r="F114" s="364">
        <f t="shared" si="7"/>
        <v>-4.8939625071989568E-2</v>
      </c>
      <c r="G114" s="290">
        <f>Vertetie_ienemumi!I113</f>
        <v>2227477.132583417</v>
      </c>
      <c r="H114" s="370">
        <f>PFI_2021!L125</f>
        <v>466397.16865538887</v>
      </c>
      <c r="I114" s="319">
        <f>PFI_2021!M125</f>
        <v>2693874.301238806</v>
      </c>
      <c r="J114" s="274"/>
      <c r="K114" s="291">
        <v>2802656.0921347355</v>
      </c>
      <c r="L114" s="288">
        <v>-108781.79089592956</v>
      </c>
      <c r="M114" s="292">
        <v>-3.8813820647210506E-2</v>
      </c>
      <c r="O114" s="84"/>
    </row>
    <row r="115" spans="1:15" ht="14">
      <c r="A115" s="25">
        <v>108</v>
      </c>
      <c r="B115" s="34" t="s">
        <v>110</v>
      </c>
      <c r="C115" s="288">
        <v>16225373.879590122</v>
      </c>
      <c r="D115" s="302">
        <f>IIN_ienemumi!D118</f>
        <v>15370926.327331034</v>
      </c>
      <c r="E115" s="363">
        <f t="shared" si="6"/>
        <v>-854447.55225908756</v>
      </c>
      <c r="F115" s="364">
        <f t="shared" si="7"/>
        <v>-5.2661193424571651E-2</v>
      </c>
      <c r="G115" s="290">
        <f>Vertetie_ienemumi!I114</f>
        <v>17217010.327331036</v>
      </c>
      <c r="H115" s="370">
        <f>PFI_2021!L126</f>
        <v>6471368.4123121165</v>
      </c>
      <c r="I115" s="319">
        <f>PFI_2021!M126</f>
        <v>23688378.739643153</v>
      </c>
      <c r="J115" s="274"/>
      <c r="K115" s="291">
        <v>24700835.014063839</v>
      </c>
      <c r="L115" s="288">
        <v>-1012456.2744206861</v>
      </c>
      <c r="M115" s="292">
        <v>-4.0988746892330896E-2</v>
      </c>
      <c r="O115" s="84"/>
    </row>
    <row r="116" spans="1:15" ht="14">
      <c r="A116" s="25">
        <v>109</v>
      </c>
      <c r="B116" s="34" t="s">
        <v>111</v>
      </c>
      <c r="C116" s="288">
        <v>1030562.022526879</v>
      </c>
      <c r="D116" s="302">
        <f>IIN_ienemumi!D119</f>
        <v>869220.30977314606</v>
      </c>
      <c r="E116" s="363">
        <f t="shared" si="6"/>
        <v>-161341.71275373292</v>
      </c>
      <c r="F116" s="364">
        <f t="shared" si="7"/>
        <v>-0.15655701377208942</v>
      </c>
      <c r="G116" s="290">
        <f>Vertetie_ienemumi!I115</f>
        <v>1017271.3097731461</v>
      </c>
      <c r="H116" s="370">
        <f>PFI_2021!L127</f>
        <v>879587.6836072536</v>
      </c>
      <c r="I116" s="319">
        <f>PFI_2021!M127</f>
        <v>1896858.9933803997</v>
      </c>
      <c r="J116" s="274"/>
      <c r="K116" s="291">
        <v>2043122.704026659</v>
      </c>
      <c r="L116" s="288">
        <v>-146263.71064625937</v>
      </c>
      <c r="M116" s="292">
        <v>-7.158831447469971E-2</v>
      </c>
      <c r="O116" s="84"/>
    </row>
    <row r="117" spans="1:15" ht="14">
      <c r="A117" s="25">
        <v>110</v>
      </c>
      <c r="B117" s="34" t="s">
        <v>112</v>
      </c>
      <c r="C117" s="288">
        <v>4078952.1442875145</v>
      </c>
      <c r="D117" s="302">
        <f>IIN_ienemumi!D120</f>
        <v>4609499.9310890883</v>
      </c>
      <c r="E117" s="363">
        <f t="shared" si="6"/>
        <v>530547.78680157382</v>
      </c>
      <c r="F117" s="364">
        <f t="shared" si="7"/>
        <v>0.13006962769705321</v>
      </c>
      <c r="G117" s="290">
        <f>Vertetie_ienemumi!I116</f>
        <v>5008200.9310890883</v>
      </c>
      <c r="H117" s="370">
        <f>PFI_2021!L128</f>
        <v>1894064.5119020524</v>
      </c>
      <c r="I117" s="319">
        <f>PFI_2021!M128</f>
        <v>6902265.4429911412</v>
      </c>
      <c r="J117" s="274"/>
      <c r="K117" s="291">
        <v>6976065.1136977859</v>
      </c>
      <c r="L117" s="288">
        <v>-73799.670706644654</v>
      </c>
      <c r="M117" s="292">
        <v>-1.057898249282907E-2</v>
      </c>
      <c r="O117" s="84"/>
    </row>
    <row r="118" spans="1:15" ht="14">
      <c r="A118" s="25">
        <v>111</v>
      </c>
      <c r="B118" s="34" t="s">
        <v>113</v>
      </c>
      <c r="C118" s="288">
        <v>1151764.7909658859</v>
      </c>
      <c r="D118" s="302">
        <f>IIN_ienemumi!D121</f>
        <v>1111180.8362896608</v>
      </c>
      <c r="E118" s="363">
        <f t="shared" si="6"/>
        <v>-40583.954676225083</v>
      </c>
      <c r="F118" s="364">
        <f t="shared" si="7"/>
        <v>-3.523632168178259E-2</v>
      </c>
      <c r="G118" s="290">
        <f>Vertetie_ienemumi!I117</f>
        <v>1273261.8362896608</v>
      </c>
      <c r="H118" s="370">
        <f>PFI_2021!L129</f>
        <v>1008253.8662064242</v>
      </c>
      <c r="I118" s="319">
        <f>PFI_2021!M129</f>
        <v>2281515.7024960849</v>
      </c>
      <c r="J118" s="274"/>
      <c r="K118" s="291">
        <v>2445027.5131530706</v>
      </c>
      <c r="L118" s="288">
        <v>-163511.81065698573</v>
      </c>
      <c r="M118" s="292">
        <v>-6.6875243643423565E-2</v>
      </c>
      <c r="O118" s="84"/>
    </row>
    <row r="119" spans="1:15" ht="14">
      <c r="A119" s="25">
        <v>112</v>
      </c>
      <c r="B119" s="34" t="s">
        <v>114</v>
      </c>
      <c r="C119" s="288">
        <v>527995.55372539605</v>
      </c>
      <c r="D119" s="302">
        <f>IIN_ienemumi!D122</f>
        <v>485134.08421782119</v>
      </c>
      <c r="E119" s="363">
        <f t="shared" si="6"/>
        <v>-42861.46950757486</v>
      </c>
      <c r="F119" s="364">
        <f t="shared" si="7"/>
        <v>-8.1177709177957524E-2</v>
      </c>
      <c r="G119" s="290">
        <f>Vertetie_ienemumi!I118</f>
        <v>628670.08421782125</v>
      </c>
      <c r="H119" s="370">
        <f>PFI_2021!L130</f>
        <v>718787.23192818591</v>
      </c>
      <c r="I119" s="319">
        <f>PFI_2021!M130</f>
        <v>1347457.3161460073</v>
      </c>
      <c r="J119" s="274"/>
      <c r="K119" s="291">
        <v>1450233.9409424607</v>
      </c>
      <c r="L119" s="288">
        <v>-102776.6247964534</v>
      </c>
      <c r="M119" s="292">
        <v>-7.0868996990693933E-2</v>
      </c>
      <c r="O119" s="84"/>
    </row>
    <row r="120" spans="1:15" ht="14">
      <c r="A120" s="25">
        <v>113</v>
      </c>
      <c r="B120" s="34" t="s">
        <v>115</v>
      </c>
      <c r="C120" s="288">
        <v>1800205.740799644</v>
      </c>
      <c r="D120" s="302">
        <f>IIN_ienemumi!D123</f>
        <v>1672486.5844881032</v>
      </c>
      <c r="E120" s="363">
        <f t="shared" si="6"/>
        <v>-127719.15631154086</v>
      </c>
      <c r="F120" s="364">
        <f t="shared" si="7"/>
        <v>-7.0946977568690839E-2</v>
      </c>
      <c r="G120" s="290">
        <f>Vertetie_ienemumi!I119</f>
        <v>1881459.5844881032</v>
      </c>
      <c r="H120" s="370">
        <f>PFI_2021!L131</f>
        <v>1045778.9687219376</v>
      </c>
      <c r="I120" s="319">
        <f>PFI_2021!M131</f>
        <v>2927238.5532100406</v>
      </c>
      <c r="J120" s="274"/>
      <c r="K120" s="291">
        <v>3100387.616607042</v>
      </c>
      <c r="L120" s="288">
        <v>-173149.06339700148</v>
      </c>
      <c r="M120" s="292">
        <v>-5.5847553534770555E-2</v>
      </c>
      <c r="O120" s="84"/>
    </row>
    <row r="121" spans="1:15" ht="14">
      <c r="A121" s="25">
        <v>114</v>
      </c>
      <c r="B121" s="34" t="s">
        <v>116</v>
      </c>
      <c r="C121" s="288">
        <v>4399987.0871257512</v>
      </c>
      <c r="D121" s="302">
        <f>IIN_ienemumi!D124</f>
        <v>3967557.1416782523</v>
      </c>
      <c r="E121" s="363">
        <f t="shared" si="6"/>
        <v>-432429.94544749893</v>
      </c>
      <c r="F121" s="364">
        <f t="shared" si="7"/>
        <v>-9.827982148238068E-2</v>
      </c>
      <c r="G121" s="290">
        <f>Vertetie_ienemumi!I120</f>
        <v>4518898.1416782523</v>
      </c>
      <c r="H121" s="370">
        <f>PFI_2021!L132</f>
        <v>2012634.3512683294</v>
      </c>
      <c r="I121" s="319">
        <f>PFI_2021!M132</f>
        <v>6531532.4929465819</v>
      </c>
      <c r="J121" s="274"/>
      <c r="K121" s="291">
        <v>6964217.4414888583</v>
      </c>
      <c r="L121" s="288">
        <v>-432684.9485422764</v>
      </c>
      <c r="M121" s="292">
        <v>-6.2129729891054919E-2</v>
      </c>
      <c r="O121" s="84"/>
    </row>
    <row r="122" spans="1:15" ht="14">
      <c r="A122" s="25">
        <v>115</v>
      </c>
      <c r="B122" s="34" t="s">
        <v>117</v>
      </c>
      <c r="C122" s="288">
        <v>5947109.4994763909</v>
      </c>
      <c r="D122" s="302">
        <f>IIN_ienemumi!D125</f>
        <v>5966676.3679779982</v>
      </c>
      <c r="E122" s="363">
        <f t="shared" si="6"/>
        <v>19566.868501607329</v>
      </c>
      <c r="F122" s="364">
        <f t="shared" si="7"/>
        <v>3.2901476765023752E-3</v>
      </c>
      <c r="G122" s="290">
        <f>Vertetie_ienemumi!I121</f>
        <v>7054731.3679779982</v>
      </c>
      <c r="H122" s="370">
        <f>PFI_2021!L133</f>
        <v>3127028.5777601968</v>
      </c>
      <c r="I122" s="319">
        <f>PFI_2021!M133</f>
        <v>10181759.945738195</v>
      </c>
      <c r="J122" s="274"/>
      <c r="K122" s="291">
        <v>10510334.787358899</v>
      </c>
      <c r="L122" s="288">
        <v>-328574.84162070416</v>
      </c>
      <c r="M122" s="292">
        <v>-3.1262071881467679E-2</v>
      </c>
      <c r="O122" s="84"/>
    </row>
    <row r="123" spans="1:15" ht="14">
      <c r="A123" s="25">
        <v>116</v>
      </c>
      <c r="B123" s="34" t="s">
        <v>118</v>
      </c>
      <c r="C123" s="288">
        <v>1641318.8849008002</v>
      </c>
      <c r="D123" s="302">
        <f>IIN_ienemumi!D126</f>
        <v>1562630.9001752674</v>
      </c>
      <c r="E123" s="363">
        <f t="shared" si="6"/>
        <v>-78687.98472553282</v>
      </c>
      <c r="F123" s="364">
        <f t="shared" si="7"/>
        <v>-4.7941923686748211E-2</v>
      </c>
      <c r="G123" s="290">
        <f>Vertetie_ienemumi!I122</f>
        <v>1768526.9001752674</v>
      </c>
      <c r="H123" s="370">
        <f>PFI_2021!L134</f>
        <v>1209228.5356976835</v>
      </c>
      <c r="I123" s="319">
        <f>PFI_2021!M134</f>
        <v>2977755.4358729506</v>
      </c>
      <c r="J123" s="274"/>
      <c r="K123" s="291">
        <v>3154749.9469417734</v>
      </c>
      <c r="L123" s="288">
        <v>-176994.51106882282</v>
      </c>
      <c r="M123" s="292">
        <v>-5.6104133147034996E-2</v>
      </c>
      <c r="O123" s="84"/>
    </row>
    <row r="124" spans="1:15" ht="14">
      <c r="A124" s="25">
        <v>117</v>
      </c>
      <c r="B124" s="34" t="s">
        <v>119</v>
      </c>
      <c r="C124" s="288">
        <v>1699943.1779517385</v>
      </c>
      <c r="D124" s="302">
        <f>IIN_ienemumi!D127</f>
        <v>1633065.6322077885</v>
      </c>
      <c r="E124" s="363">
        <f t="shared" si="6"/>
        <v>-66877.545743949944</v>
      </c>
      <c r="F124" s="364">
        <f t="shared" si="7"/>
        <v>-3.9341047754625991E-2</v>
      </c>
      <c r="G124" s="290">
        <f>Vertetie_ienemumi!I123</f>
        <v>1847964.6322077885</v>
      </c>
      <c r="H124" s="370">
        <f>PFI_2021!L135</f>
        <v>1644475.5032157085</v>
      </c>
      <c r="I124" s="319">
        <f>PFI_2021!M135</f>
        <v>3492440.1354234973</v>
      </c>
      <c r="J124" s="274"/>
      <c r="K124" s="291">
        <v>3768817.2924748207</v>
      </c>
      <c r="L124" s="288">
        <v>-276377.15705132345</v>
      </c>
      <c r="M124" s="292">
        <v>-7.3332596303663844E-2</v>
      </c>
      <c r="O124" s="84"/>
    </row>
    <row r="125" spans="1:15" ht="14">
      <c r="A125" s="25">
        <v>118</v>
      </c>
      <c r="B125" s="34" t="s">
        <v>120</v>
      </c>
      <c r="C125" s="288">
        <v>1881174.6054807168</v>
      </c>
      <c r="D125" s="302">
        <f>IIN_ienemumi!D128</f>
        <v>1636120.7300596694</v>
      </c>
      <c r="E125" s="363">
        <f t="shared" si="6"/>
        <v>-245053.87542104744</v>
      </c>
      <c r="F125" s="364">
        <f t="shared" si="7"/>
        <v>-0.13026641690095864</v>
      </c>
      <c r="G125" s="290">
        <f>Vertetie_ienemumi!I124</f>
        <v>1848573.7300596694</v>
      </c>
      <c r="H125" s="370">
        <f>PFI_2021!L136</f>
        <v>2012385.4424863267</v>
      </c>
      <c r="I125" s="319">
        <f>PFI_2021!M136</f>
        <v>3860959.172545996</v>
      </c>
      <c r="J125" s="274"/>
      <c r="K125" s="291">
        <v>4196434.0866457662</v>
      </c>
      <c r="L125" s="288">
        <v>-335474.91409977013</v>
      </c>
      <c r="M125" s="292">
        <v>-7.994285318750638E-2</v>
      </c>
      <c r="O125" s="84"/>
    </row>
    <row r="126" spans="1:15" ht="14">
      <c r="A126" s="35">
        <v>119</v>
      </c>
      <c r="B126" s="36" t="s">
        <v>121</v>
      </c>
      <c r="C126" s="312">
        <v>728206.80751347868</v>
      </c>
      <c r="D126" s="316">
        <f>IIN_ienemumi!D129</f>
        <v>705586.20269478764</v>
      </c>
      <c r="E126" s="365">
        <f t="shared" si="6"/>
        <v>-22620.604818691034</v>
      </c>
      <c r="F126" s="366">
        <f t="shared" si="7"/>
        <v>-3.1063434982063542E-2</v>
      </c>
      <c r="G126" s="314">
        <f>Vertetie_ienemumi!I125</f>
        <v>812182.20269478764</v>
      </c>
      <c r="H126" s="371">
        <f>PFI_2021!L137</f>
        <v>1081645.5627795924</v>
      </c>
      <c r="I126" s="320">
        <f>PFI_2021!M137</f>
        <v>1893827.76547438</v>
      </c>
      <c r="J126" s="274"/>
      <c r="K126" s="294">
        <v>2056727.0769783719</v>
      </c>
      <c r="L126" s="293">
        <v>-162899.31150399195</v>
      </c>
      <c r="M126" s="295">
        <v>-7.9203173492184753E-2</v>
      </c>
      <c r="O126" s="84"/>
    </row>
    <row r="127" spans="1:15" ht="14">
      <c r="A127" s="304"/>
      <c r="B127" s="305" t="s">
        <v>212</v>
      </c>
      <c r="C127" s="298">
        <f>SUM(C17:C126)</f>
        <v>569553456.96333468</v>
      </c>
      <c r="D127" s="298">
        <f t="shared" ref="D127:G127" si="8">SUM(D17:D126)</f>
        <v>545977502.82065415</v>
      </c>
      <c r="E127" s="367">
        <f t="shared" si="8"/>
        <v>-23575954.142680291</v>
      </c>
      <c r="F127" s="368">
        <f t="shared" si="7"/>
        <v>-4.1393751287858938E-2</v>
      </c>
      <c r="G127" s="298">
        <f t="shared" si="8"/>
        <v>612958274.82065392</v>
      </c>
      <c r="H127" s="335">
        <f t="shared" ref="H127" si="9">SUM(H17:H126)</f>
        <v>180812630.61508226</v>
      </c>
      <c r="I127" s="298">
        <f t="shared" ref="I127" si="10">SUM(I17:I126)</f>
        <v>793770905.43573642</v>
      </c>
      <c r="J127" s="274"/>
      <c r="K127" s="281">
        <v>823513640.20818794</v>
      </c>
      <c r="L127" s="281">
        <v>-29742734.772451337</v>
      </c>
      <c r="M127" s="282">
        <v>-3.6116869618495251E-2</v>
      </c>
    </row>
  </sheetData>
  <mergeCells count="10">
    <mergeCell ref="H4:H5"/>
    <mergeCell ref="I4:I5"/>
    <mergeCell ref="K4:K5"/>
    <mergeCell ref="L4:M4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FE32-F0FD-41A5-9341-9B6CFA9CBBAD}">
  <dimension ref="A2:S142"/>
  <sheetViews>
    <sheetView tabSelected="1" zoomScaleNormal="100" workbookViewId="0">
      <selection activeCell="Y13" sqref="Y13"/>
    </sheetView>
  </sheetViews>
  <sheetFormatPr defaultRowHeight="12.5"/>
  <cols>
    <col min="1" max="1" width="5.1796875" customWidth="1"/>
    <col min="2" max="2" width="22.1796875" customWidth="1"/>
    <col min="3" max="3" width="15.7265625" customWidth="1"/>
    <col min="4" max="12" width="12.7265625" customWidth="1"/>
    <col min="13" max="13" width="15.453125" customWidth="1"/>
    <col min="14" max="15" width="12.7265625" customWidth="1"/>
    <col min="16" max="16" width="7.453125" customWidth="1"/>
    <col min="17" max="17" width="15" customWidth="1"/>
    <col min="18" max="19" width="12.7265625" customWidth="1"/>
  </cols>
  <sheetData>
    <row r="2" spans="1:19" ht="20">
      <c r="B2" s="80" t="s">
        <v>198</v>
      </c>
    </row>
    <row r="3" spans="1:19" ht="14.5">
      <c r="L3" s="137"/>
      <c r="Q3" s="272"/>
    </row>
    <row r="4" spans="1:19" ht="38.25" customHeight="1">
      <c r="B4" s="412" t="s">
        <v>160</v>
      </c>
      <c r="C4" s="413"/>
      <c r="D4" s="414"/>
      <c r="E4" s="415" t="s">
        <v>165</v>
      </c>
      <c r="F4" s="416"/>
      <c r="H4" s="389"/>
      <c r="I4" s="414"/>
      <c r="J4" s="414"/>
      <c r="K4" s="82" t="s">
        <v>170</v>
      </c>
      <c r="M4" s="84"/>
      <c r="N4" s="84"/>
    </row>
    <row r="5" spans="1:19" ht="15.5">
      <c r="B5" s="417" t="s">
        <v>125</v>
      </c>
      <c r="C5" s="418"/>
      <c r="D5" s="419"/>
      <c r="E5" s="420">
        <v>1</v>
      </c>
      <c r="F5" s="421"/>
      <c r="H5" s="397" t="s">
        <v>171</v>
      </c>
      <c r="I5" s="398"/>
      <c r="J5" s="389"/>
      <c r="K5" s="388">
        <f>K16</f>
        <v>419.18926505544528</v>
      </c>
      <c r="N5" s="160" t="s">
        <v>199</v>
      </c>
      <c r="O5" s="161"/>
      <c r="P5" s="161"/>
      <c r="Q5" s="166">
        <v>35822120</v>
      </c>
    </row>
    <row r="6" spans="1:19" ht="15.5">
      <c r="B6" s="390" t="s">
        <v>161</v>
      </c>
      <c r="C6" s="391"/>
      <c r="D6" s="392"/>
      <c r="E6" s="393">
        <v>2.34</v>
      </c>
      <c r="F6" s="394"/>
      <c r="H6" s="399"/>
      <c r="I6" s="399"/>
      <c r="J6" s="389"/>
      <c r="K6" s="389"/>
      <c r="N6" s="160" t="s">
        <v>200</v>
      </c>
      <c r="O6" s="162"/>
      <c r="P6" s="161"/>
      <c r="Q6" s="166">
        <v>162866405</v>
      </c>
    </row>
    <row r="7" spans="1:19" ht="15.5">
      <c r="B7" s="395" t="s">
        <v>162</v>
      </c>
      <c r="C7" s="396"/>
      <c r="D7" s="392"/>
      <c r="E7" s="393">
        <v>3.26</v>
      </c>
      <c r="F7" s="394"/>
      <c r="H7" s="397" t="s">
        <v>172</v>
      </c>
      <c r="I7" s="398"/>
      <c r="J7" s="389"/>
      <c r="K7" s="388">
        <f>MAX(K18:K26,K28:K137)</f>
        <v>1282.8448794301407</v>
      </c>
      <c r="N7" s="160" t="s">
        <v>123</v>
      </c>
      <c r="Q7" s="163">
        <f>Q5+Q6</f>
        <v>198688525</v>
      </c>
    </row>
    <row r="8" spans="1:19" ht="15.5">
      <c r="B8" s="390" t="s">
        <v>163</v>
      </c>
      <c r="C8" s="391"/>
      <c r="D8" s="392"/>
      <c r="E8" s="393">
        <v>0.74</v>
      </c>
      <c r="F8" s="394"/>
      <c r="H8" s="399"/>
      <c r="I8" s="399"/>
      <c r="J8" s="389"/>
      <c r="K8" s="389"/>
      <c r="M8" s="9"/>
      <c r="N8" s="9"/>
      <c r="O8" s="9"/>
      <c r="P8" s="9"/>
      <c r="Q8" s="110"/>
    </row>
    <row r="9" spans="1:19" ht="18.5">
      <c r="B9" s="400" t="s">
        <v>164</v>
      </c>
      <c r="C9" s="401"/>
      <c r="D9" s="402"/>
      <c r="E9" s="403">
        <v>1.52</v>
      </c>
      <c r="F9" s="404"/>
      <c r="H9" s="405" t="s">
        <v>159</v>
      </c>
      <c r="I9" s="405"/>
      <c r="J9" s="405"/>
      <c r="K9" s="61">
        <f>Q7</f>
        <v>198688525</v>
      </c>
      <c r="M9" s="9"/>
      <c r="N9" s="98"/>
      <c r="O9" s="159"/>
      <c r="P9" s="9"/>
    </row>
    <row r="10" spans="1:19" ht="12.75" customHeight="1">
      <c r="L10" s="84"/>
      <c r="M10" s="9"/>
      <c r="N10" s="98"/>
      <c r="O10" s="159"/>
      <c r="P10" s="159"/>
    </row>
    <row r="11" spans="1:19" ht="13">
      <c r="D11" s="151"/>
      <c r="E11" s="84"/>
      <c r="F11" s="84"/>
      <c r="K11" s="9"/>
      <c r="L11" s="98"/>
      <c r="M11" s="165"/>
      <c r="N11" s="9"/>
      <c r="O11" s="9"/>
      <c r="P11" s="9"/>
      <c r="Q11" s="110"/>
    </row>
    <row r="12" spans="1:19" ht="13.5" thickBot="1">
      <c r="C12" s="98"/>
      <c r="D12" s="111"/>
      <c r="E12" s="111"/>
      <c r="F12" s="111"/>
      <c r="G12" s="111"/>
      <c r="H12" s="111"/>
      <c r="K12" s="14"/>
      <c r="L12" s="98"/>
      <c r="M12" s="98"/>
      <c r="N12" s="84"/>
    </row>
    <row r="13" spans="1:19" ht="14.5" thickBot="1">
      <c r="A13" s="28"/>
      <c r="B13" s="28"/>
      <c r="C13" s="118"/>
      <c r="D13" s="406" t="s">
        <v>177</v>
      </c>
      <c r="E13" s="407"/>
      <c r="F13" s="407"/>
      <c r="G13" s="407"/>
      <c r="H13" s="408"/>
      <c r="I13" s="31"/>
      <c r="Q13" s="409" t="s">
        <v>195</v>
      </c>
      <c r="R13" s="410"/>
      <c r="S13" s="411"/>
    </row>
    <row r="14" spans="1:19" ht="76.5" customHeight="1" thickBot="1">
      <c r="A14" s="49"/>
      <c r="B14" s="49"/>
      <c r="C14" s="49" t="s">
        <v>126</v>
      </c>
      <c r="D14" s="112" t="s">
        <v>125</v>
      </c>
      <c r="E14" s="112" t="s">
        <v>127</v>
      </c>
      <c r="F14" s="113" t="s">
        <v>128</v>
      </c>
      <c r="G14" s="194" t="s">
        <v>129</v>
      </c>
      <c r="H14" s="101" t="s">
        <v>166</v>
      </c>
      <c r="I14" s="101" t="s">
        <v>130</v>
      </c>
      <c r="J14" s="81" t="s">
        <v>167</v>
      </c>
      <c r="K14" s="81" t="s">
        <v>168</v>
      </c>
      <c r="L14" s="83" t="s">
        <v>169</v>
      </c>
      <c r="M14" s="103" t="s">
        <v>173</v>
      </c>
      <c r="N14" s="101" t="s">
        <v>180</v>
      </c>
      <c r="O14" s="102" t="s">
        <v>179</v>
      </c>
      <c r="P14" s="93"/>
      <c r="Q14" s="114" t="s">
        <v>196</v>
      </c>
      <c r="R14" s="386" t="s">
        <v>197</v>
      </c>
      <c r="S14" s="387"/>
    </row>
    <row r="15" spans="1:19" ht="14" thickBot="1">
      <c r="A15" s="86"/>
      <c r="B15" s="86"/>
      <c r="C15" s="87"/>
      <c r="D15" s="87"/>
      <c r="E15" s="87"/>
      <c r="F15" s="87"/>
      <c r="G15" s="87"/>
      <c r="H15" s="19"/>
      <c r="I15" s="88"/>
      <c r="J15" s="85"/>
      <c r="K15" s="85"/>
      <c r="L15" s="85"/>
      <c r="M15" s="104"/>
      <c r="N15" s="85"/>
      <c r="O15" s="85"/>
      <c r="P15" s="94"/>
      <c r="Q15" s="85"/>
      <c r="R15" s="90" t="s">
        <v>174</v>
      </c>
      <c r="S15" s="89" t="s">
        <v>175</v>
      </c>
    </row>
    <row r="16" spans="1:19" ht="14.5" thickBot="1">
      <c r="A16" s="32"/>
      <c r="B16" s="33" t="s">
        <v>131</v>
      </c>
      <c r="C16" s="221">
        <f>C139</f>
        <v>1507354709</v>
      </c>
      <c r="D16" s="221">
        <f t="shared" ref="D16:M16" si="0">D139</f>
        <v>2083363</v>
      </c>
      <c r="E16" s="221">
        <f t="shared" si="0"/>
        <v>150152</v>
      </c>
      <c r="F16" s="221">
        <f t="shared" si="0"/>
        <v>225123</v>
      </c>
      <c r="G16" s="221">
        <f t="shared" si="0"/>
        <v>444750</v>
      </c>
      <c r="H16" s="221">
        <f>H139</f>
        <v>64569.953280436996</v>
      </c>
      <c r="I16" s="221">
        <f t="shared" si="0"/>
        <v>723.51995739580673</v>
      </c>
      <c r="J16" s="221">
        <f t="shared" si="0"/>
        <v>3595880.9889862644</v>
      </c>
      <c r="K16" s="221">
        <f t="shared" si="0"/>
        <v>419.18926505544528</v>
      </c>
      <c r="L16" s="222">
        <f t="shared" si="0"/>
        <v>198688524.99999964</v>
      </c>
      <c r="M16" s="247">
        <f t="shared" si="0"/>
        <v>1706043234</v>
      </c>
      <c r="N16" s="248">
        <f>M16/J16</f>
        <v>474.44374250021008</v>
      </c>
      <c r="O16" s="249">
        <f>M16/D16</f>
        <v>818.8890913393393</v>
      </c>
      <c r="P16" s="95"/>
      <c r="Q16" s="164">
        <f t="shared" ref="Q16" si="1">Q139</f>
        <v>1763845736.0000014</v>
      </c>
      <c r="R16" s="99">
        <f>M16-Q16</f>
        <v>-57802502.000001431</v>
      </c>
      <c r="S16" s="125">
        <f>M16/Q16-1</f>
        <v>-3.2770724117339389E-2</v>
      </c>
    </row>
    <row r="17" spans="1:19" ht="14">
      <c r="A17" s="30"/>
      <c r="B17" s="30"/>
      <c r="C17" s="223"/>
      <c r="D17" s="223"/>
      <c r="E17" s="223"/>
      <c r="F17" s="223"/>
      <c r="G17" s="223"/>
      <c r="H17" s="224"/>
      <c r="I17" s="223"/>
      <c r="J17" s="225"/>
      <c r="K17" s="225"/>
      <c r="L17" s="226"/>
      <c r="M17" s="250"/>
      <c r="N17" s="251"/>
      <c r="O17" s="252"/>
      <c r="P17" s="322"/>
      <c r="Q17" s="330"/>
      <c r="R17" s="331"/>
      <c r="S17" s="332"/>
    </row>
    <row r="18" spans="1:19" ht="15" customHeight="1">
      <c r="A18" s="171">
        <v>1</v>
      </c>
      <c r="B18" s="170" t="s">
        <v>2</v>
      </c>
      <c r="C18" s="227">
        <f>Vertetie_ienemumi!I6</f>
        <v>37383662.243436001</v>
      </c>
      <c r="D18" s="227">
        <f>Iedzivotaju_skaits_struktura!C5</f>
        <v>91407</v>
      </c>
      <c r="E18" s="227">
        <f>Iedzivotaju_skaits_struktura!D5</f>
        <v>6227</v>
      </c>
      <c r="F18" s="227">
        <f>Iedzivotaju_skaits_struktura!E5</f>
        <v>9614</v>
      </c>
      <c r="G18" s="227">
        <f>Iedzivotaju_skaits_struktura!F5</f>
        <v>21376</v>
      </c>
      <c r="H18" s="227">
        <v>72.356329803999998</v>
      </c>
      <c r="I18" s="227">
        <f>C18/D18</f>
        <v>408.98029957701272</v>
      </c>
      <c r="J18" s="227">
        <f>D18+($E$6*E18)+($E$7*F18)+($E$8*G18)+($E$9*H18)</f>
        <v>153248.04162130208</v>
      </c>
      <c r="K18" s="227">
        <f>C18/J18</f>
        <v>243.94218580499972</v>
      </c>
      <c r="L18" s="228">
        <f>(0.6*($K$16-K18)+$K$9/$J$16*($K$7-K18)/($K$7-$K$5))*J18</f>
        <v>26299599.05546812</v>
      </c>
      <c r="M18" s="253">
        <f>C18+L18</f>
        <v>63683261.298904121</v>
      </c>
      <c r="N18" s="254">
        <f t="shared" ref="N18:N81" si="2">M18/J18</f>
        <v>415.55677074343703</v>
      </c>
      <c r="O18" s="255">
        <f>M18/D18</f>
        <v>696.70004812436821</v>
      </c>
      <c r="P18" s="323"/>
      <c r="Q18" s="115">
        <v>66731920.031791344</v>
      </c>
      <c r="R18" s="109">
        <f>M18-Q18</f>
        <v>-3048658.7328872234</v>
      </c>
      <c r="S18" s="123">
        <f>M18/Q18-1</f>
        <v>-4.5685164332673667E-2</v>
      </c>
    </row>
    <row r="19" spans="1:19" ht="15" customHeight="1">
      <c r="A19" s="25">
        <v>2</v>
      </c>
      <c r="B19" s="34" t="s">
        <v>3</v>
      </c>
      <c r="C19" s="229">
        <f>Vertetie_ienemumi!I7</f>
        <v>11700091.818473579</v>
      </c>
      <c r="D19" s="229">
        <f>Iedzivotaju_skaits_struktura!C6</f>
        <v>23336</v>
      </c>
      <c r="E19" s="229">
        <f>Iedzivotaju_skaits_struktura!D6</f>
        <v>1706</v>
      </c>
      <c r="F19" s="229">
        <f>Iedzivotaju_skaits_struktura!E6</f>
        <v>2721</v>
      </c>
      <c r="G19" s="229">
        <f>Iedzivotaju_skaits_struktura!F6</f>
        <v>5015</v>
      </c>
      <c r="H19" s="229">
        <v>25.442074102000003</v>
      </c>
      <c r="I19" s="229">
        <f t="shared" ref="I19:I82" si="3">C19/D19</f>
        <v>501.37520648241258</v>
      </c>
      <c r="J19" s="229">
        <f t="shared" ref="J19:J26" si="4">D19+($E$6*E19)+($E$7*F19)+($E$8*G19)+($E$9*H19)</f>
        <v>39948.271952635041</v>
      </c>
      <c r="K19" s="229">
        <f t="shared" ref="K19:K82" si="5">C19/J19</f>
        <v>292.88104958196635</v>
      </c>
      <c r="L19" s="230">
        <f t="shared" ref="L19:L26" si="6">(0.6*($K$16-K19)+$K$9/$J$16*($K$7-K19)/($K$7-$K$5))*J19</f>
        <v>5557614.9124703938</v>
      </c>
      <c r="M19" s="256">
        <f t="shared" ref="M19:M82" si="7">C19+L19</f>
        <v>17257706.730943974</v>
      </c>
      <c r="N19" s="257">
        <f t="shared" si="2"/>
        <v>432.00133290886021</v>
      </c>
      <c r="O19" s="258">
        <f t="shared" ref="O19:O82" si="8">M19/D19</f>
        <v>739.53148487075657</v>
      </c>
      <c r="P19" s="323"/>
      <c r="Q19" s="115">
        <v>17869895.139551595</v>
      </c>
      <c r="R19" s="109">
        <f t="shared" ref="R19:R26" si="9">M19-Q19</f>
        <v>-612188.40860762075</v>
      </c>
      <c r="S19" s="123">
        <f t="shared" ref="S19:S82" si="10">M19/Q19-1</f>
        <v>-3.4258086229765228E-2</v>
      </c>
    </row>
    <row r="20" spans="1:19" ht="15" customHeight="1">
      <c r="A20" s="25">
        <v>3</v>
      </c>
      <c r="B20" s="34" t="s">
        <v>4</v>
      </c>
      <c r="C20" s="229">
        <f>Vertetie_ienemumi!I8</f>
        <v>39937620.886802569</v>
      </c>
      <c r="D20" s="229">
        <f>Iedzivotaju_skaits_struktura!C7</f>
        <v>60798</v>
      </c>
      <c r="E20" s="229">
        <f>Iedzivotaju_skaits_struktura!D7</f>
        <v>5165</v>
      </c>
      <c r="F20" s="229">
        <f>Iedzivotaju_skaits_struktura!E7</f>
        <v>7399</v>
      </c>
      <c r="G20" s="229">
        <f>Iedzivotaju_skaits_struktura!F7</f>
        <v>12180</v>
      </c>
      <c r="H20" s="229">
        <v>60.507390163000004</v>
      </c>
      <c r="I20" s="229">
        <f t="shared" si="3"/>
        <v>656.89037282151662</v>
      </c>
      <c r="J20" s="229">
        <f t="shared" si="4"/>
        <v>106110.01123304776</v>
      </c>
      <c r="K20" s="229">
        <f t="shared" si="5"/>
        <v>376.37938609852938</v>
      </c>
      <c r="L20" s="230">
        <f t="shared" si="6"/>
        <v>8879208.4271780308</v>
      </c>
      <c r="M20" s="256">
        <f t="shared" si="7"/>
        <v>48816829.313980602</v>
      </c>
      <c r="N20" s="257">
        <f t="shared" si="2"/>
        <v>460.0586574886413</v>
      </c>
      <c r="O20" s="258">
        <f t="shared" si="8"/>
        <v>802.93478920327311</v>
      </c>
      <c r="P20" s="323"/>
      <c r="Q20" s="115">
        <v>50462879.568979189</v>
      </c>
      <c r="R20" s="109">
        <f t="shared" si="9"/>
        <v>-1646050.2549985871</v>
      </c>
      <c r="S20" s="123">
        <f t="shared" si="10"/>
        <v>-3.2619031435741852E-2</v>
      </c>
    </row>
    <row r="21" spans="1:19" ht="15" customHeight="1">
      <c r="A21" s="25">
        <v>4</v>
      </c>
      <c r="B21" s="34" t="s">
        <v>5</v>
      </c>
      <c r="C21" s="229">
        <f>Vertetie_ienemumi!I9</f>
        <v>64493180.800432473</v>
      </c>
      <c r="D21" s="229">
        <f>Iedzivotaju_skaits_struktura!C8</f>
        <v>57503</v>
      </c>
      <c r="E21" s="229">
        <f>Iedzivotaju_skaits_struktura!D8</f>
        <v>3746</v>
      </c>
      <c r="F21" s="229">
        <f>Iedzivotaju_skaits_struktura!E8</f>
        <v>5935</v>
      </c>
      <c r="G21" s="229">
        <f>Iedzivotaju_skaits_struktura!F8</f>
        <v>12975</v>
      </c>
      <c r="H21" s="229">
        <v>101.281742033</v>
      </c>
      <c r="I21" s="229">
        <f t="shared" si="3"/>
        <v>1121.5620193804232</v>
      </c>
      <c r="J21" s="229">
        <f t="shared" si="4"/>
        <v>95372.188247890153</v>
      </c>
      <c r="K21" s="229">
        <f t="shared" si="5"/>
        <v>676.22628761335159</v>
      </c>
      <c r="L21" s="230">
        <f t="shared" si="6"/>
        <v>-11007124.310514128</v>
      </c>
      <c r="M21" s="256">
        <f t="shared" si="7"/>
        <v>53486056.489918344</v>
      </c>
      <c r="N21" s="257">
        <f t="shared" si="2"/>
        <v>560.81398018149775</v>
      </c>
      <c r="O21" s="258">
        <f t="shared" si="8"/>
        <v>930.14375754166463</v>
      </c>
      <c r="P21" s="323"/>
      <c r="Q21" s="115">
        <v>52333386.309202962</v>
      </c>
      <c r="R21" s="109">
        <f t="shared" si="9"/>
        <v>1152670.1807153821</v>
      </c>
      <c r="S21" s="333">
        <f t="shared" si="10"/>
        <v>2.2025522558487332E-2</v>
      </c>
    </row>
    <row r="22" spans="1:19" ht="15" customHeight="1">
      <c r="A22" s="25">
        <v>5</v>
      </c>
      <c r="B22" s="34" t="s">
        <v>6</v>
      </c>
      <c r="C22" s="229">
        <f>Vertetie_ienemumi!I10</f>
        <v>39460235.858101539</v>
      </c>
      <c r="D22" s="229">
        <f>Iedzivotaju_skaits_struktura!C9</f>
        <v>76269</v>
      </c>
      <c r="E22" s="229">
        <f>Iedzivotaju_skaits_struktura!D9</f>
        <v>5862</v>
      </c>
      <c r="F22" s="229">
        <f>Iedzivotaju_skaits_struktura!E9</f>
        <v>8875</v>
      </c>
      <c r="G22" s="229">
        <f>Iedzivotaju_skaits_struktura!F9</f>
        <v>16654</v>
      </c>
      <c r="H22" s="229">
        <v>68.028817438999994</v>
      </c>
      <c r="I22" s="229">
        <f t="shared" si="3"/>
        <v>517.38236843411528</v>
      </c>
      <c r="J22" s="229">
        <f t="shared" si="4"/>
        <v>131345.94380250727</v>
      </c>
      <c r="K22" s="229">
        <f t="shared" si="5"/>
        <v>300.42980175645346</v>
      </c>
      <c r="L22" s="230">
        <f t="shared" si="6"/>
        <v>17614552.623334616</v>
      </c>
      <c r="M22" s="256">
        <f t="shared" si="7"/>
        <v>57074788.481436156</v>
      </c>
      <c r="N22" s="257">
        <f t="shared" si="2"/>
        <v>434.53788392014775</v>
      </c>
      <c r="O22" s="258">
        <f t="shared" si="8"/>
        <v>748.3353457031842</v>
      </c>
      <c r="P22" s="323"/>
      <c r="Q22" s="115">
        <v>59742749.32600747</v>
      </c>
      <c r="R22" s="109">
        <f t="shared" si="9"/>
        <v>-2667960.8445713148</v>
      </c>
      <c r="S22" s="123">
        <f t="shared" si="10"/>
        <v>-4.4657483538506737E-2</v>
      </c>
    </row>
    <row r="23" spans="1:19" ht="15" customHeight="1">
      <c r="A23" s="25">
        <v>6</v>
      </c>
      <c r="B23" s="34" t="s">
        <v>7</v>
      </c>
      <c r="C23" s="229">
        <f>Vertetie_ienemumi!I11</f>
        <v>13814057.457446016</v>
      </c>
      <c r="D23" s="229">
        <f>Iedzivotaju_skaits_struktura!C10</f>
        <v>30088</v>
      </c>
      <c r="E23" s="229">
        <f>Iedzivotaju_skaits_struktura!D10</f>
        <v>2003</v>
      </c>
      <c r="F23" s="229">
        <f>Iedzivotaju_skaits_struktura!E10</f>
        <v>3436</v>
      </c>
      <c r="G23" s="229">
        <f>Iedzivotaju_skaits_struktura!F10</f>
        <v>6777</v>
      </c>
      <c r="H23" s="229">
        <v>17.510935184999997</v>
      </c>
      <c r="I23" s="229">
        <f t="shared" si="3"/>
        <v>459.1218245628163</v>
      </c>
      <c r="J23" s="229">
        <f t="shared" si="4"/>
        <v>51017.976621481197</v>
      </c>
      <c r="K23" s="229">
        <f t="shared" si="5"/>
        <v>270.76843050709277</v>
      </c>
      <c r="L23" s="230">
        <f t="shared" si="6"/>
        <v>7846695.5934633305</v>
      </c>
      <c r="M23" s="256">
        <f t="shared" si="7"/>
        <v>21660753.050909348</v>
      </c>
      <c r="N23" s="257">
        <f t="shared" si="2"/>
        <v>424.57099409522749</v>
      </c>
      <c r="O23" s="258">
        <f t="shared" si="8"/>
        <v>719.91335585314232</v>
      </c>
      <c r="P23" s="323"/>
      <c r="Q23" s="115">
        <v>22589638.724524982</v>
      </c>
      <c r="R23" s="109">
        <f t="shared" si="9"/>
        <v>-928885.67361563444</v>
      </c>
      <c r="S23" s="123">
        <f t="shared" si="10"/>
        <v>-4.1119988014999387E-2</v>
      </c>
    </row>
    <row r="24" spans="1:19" ht="15" customHeight="1">
      <c r="A24" s="25">
        <v>7</v>
      </c>
      <c r="B24" s="34" t="s">
        <v>8</v>
      </c>
      <c r="C24" s="229">
        <f>Vertetie_ienemumi!I12</f>
        <v>642333879.23100019</v>
      </c>
      <c r="D24" s="229">
        <f>Iedzivotaju_skaits_struktura!C11</f>
        <v>693046</v>
      </c>
      <c r="E24" s="229">
        <f>Iedzivotaju_skaits_struktura!D11</f>
        <v>49989</v>
      </c>
      <c r="F24" s="229">
        <f>Iedzivotaju_skaits_struktura!E11</f>
        <v>70151</v>
      </c>
      <c r="G24" s="229">
        <f>Iedzivotaju_skaits_struktura!F11</f>
        <v>151129</v>
      </c>
      <c r="H24" s="229">
        <v>303.79182682599998</v>
      </c>
      <c r="I24" s="229">
        <f t="shared" si="3"/>
        <v>926.82719362206865</v>
      </c>
      <c r="J24" s="229">
        <f t="shared" si="4"/>
        <v>1151009.7435767755</v>
      </c>
      <c r="K24" s="229">
        <f t="shared" si="5"/>
        <v>558.06120045078035</v>
      </c>
      <c r="L24" s="230">
        <f t="shared" si="6"/>
        <v>-42533671.73178874</v>
      </c>
      <c r="M24" s="256">
        <f t="shared" si="7"/>
        <v>599800207.49921143</v>
      </c>
      <c r="N24" s="257">
        <f t="shared" si="2"/>
        <v>521.10784539088752</v>
      </c>
      <c r="O24" s="258">
        <f t="shared" si="8"/>
        <v>865.45511769667735</v>
      </c>
      <c r="P24" s="323"/>
      <c r="Q24" s="115">
        <v>617238664.59913003</v>
      </c>
      <c r="R24" s="109">
        <f t="shared" si="9"/>
        <v>-17438457.099918604</v>
      </c>
      <c r="S24" s="123">
        <f t="shared" si="10"/>
        <v>-2.8252373190594149E-2</v>
      </c>
    </row>
    <row r="25" spans="1:19" ht="15" customHeight="1">
      <c r="A25" s="25">
        <v>8</v>
      </c>
      <c r="B25" s="34" t="s">
        <v>9</v>
      </c>
      <c r="C25" s="229">
        <f>Vertetie_ienemumi!I13</f>
        <v>17753708.666295778</v>
      </c>
      <c r="D25" s="229">
        <f>Iedzivotaju_skaits_struktura!C12</f>
        <v>24865</v>
      </c>
      <c r="E25" s="229">
        <f>Iedzivotaju_skaits_struktura!D12</f>
        <v>2071</v>
      </c>
      <c r="F25" s="229">
        <f>Iedzivotaju_skaits_struktura!E12</f>
        <v>2818</v>
      </c>
      <c r="G25" s="229">
        <f>Iedzivotaju_skaits_struktura!F12</f>
        <v>5380</v>
      </c>
      <c r="H25" s="229">
        <v>19.348682743999998</v>
      </c>
      <c r="I25" s="229">
        <f t="shared" si="3"/>
        <v>714.00396807946015</v>
      </c>
      <c r="J25" s="229">
        <f t="shared" si="4"/>
        <v>42908.42999777088</v>
      </c>
      <c r="K25" s="229">
        <f t="shared" si="5"/>
        <v>413.75805796711961</v>
      </c>
      <c r="L25" s="230">
        <f t="shared" si="6"/>
        <v>2525619.2145264992</v>
      </c>
      <c r="M25" s="256">
        <f t="shared" si="7"/>
        <v>20279327.880822279</v>
      </c>
      <c r="N25" s="257">
        <f t="shared" si="2"/>
        <v>472.61873440430708</v>
      </c>
      <c r="O25" s="258">
        <f t="shared" si="8"/>
        <v>815.57723228724228</v>
      </c>
      <c r="P25" s="323"/>
      <c r="Q25" s="115">
        <v>21159721.030692816</v>
      </c>
      <c r="R25" s="109">
        <f t="shared" si="9"/>
        <v>-880393.14987053722</v>
      </c>
      <c r="S25" s="123">
        <f t="shared" si="10"/>
        <v>-4.1607030101838305E-2</v>
      </c>
    </row>
    <row r="26" spans="1:19" ht="15" customHeight="1">
      <c r="A26" s="35">
        <v>9</v>
      </c>
      <c r="B26" s="36" t="s">
        <v>10</v>
      </c>
      <c r="C26" s="231">
        <f>Vertetie_ienemumi!I14</f>
        <v>27519997.217358083</v>
      </c>
      <c r="D26" s="231">
        <f>Iedzivotaju_skaits_struktura!C13</f>
        <v>37538</v>
      </c>
      <c r="E26" s="231">
        <f>Iedzivotaju_skaits_struktura!D13</f>
        <v>2441</v>
      </c>
      <c r="F26" s="231">
        <f>Iedzivotaju_skaits_struktura!E13</f>
        <v>3974</v>
      </c>
      <c r="G26" s="231">
        <f>Iedzivotaju_skaits_struktura!F13</f>
        <v>8861</v>
      </c>
      <c r="H26" s="231">
        <v>57.949034233999996</v>
      </c>
      <c r="I26" s="231">
        <f t="shared" si="3"/>
        <v>733.12369378651192</v>
      </c>
      <c r="J26" s="231">
        <f t="shared" si="4"/>
        <v>62850.402532035681</v>
      </c>
      <c r="K26" s="231">
        <f t="shared" si="5"/>
        <v>437.86509089310567</v>
      </c>
      <c r="L26" s="232">
        <f t="shared" si="6"/>
        <v>2693400.6007792433</v>
      </c>
      <c r="M26" s="259">
        <f t="shared" si="7"/>
        <v>30213397.818137325</v>
      </c>
      <c r="N26" s="260">
        <f t="shared" si="2"/>
        <v>480.71924126082018</v>
      </c>
      <c r="O26" s="261">
        <f t="shared" si="8"/>
        <v>804.875001815156</v>
      </c>
      <c r="P26" s="323"/>
      <c r="Q26" s="116">
        <v>32203241.061933309</v>
      </c>
      <c r="R26" s="117">
        <f t="shared" si="9"/>
        <v>-1989843.2437959835</v>
      </c>
      <c r="S26" s="124">
        <f t="shared" si="10"/>
        <v>-6.1790154598697522E-2</v>
      </c>
    </row>
    <row r="27" spans="1:19" ht="14.5">
      <c r="A27" s="48"/>
      <c r="B27" s="50" t="s">
        <v>124</v>
      </c>
      <c r="C27" s="233">
        <f>SUM(C18:C26)</f>
        <v>894396434.1793462</v>
      </c>
      <c r="D27" s="233">
        <f t="shared" ref="D27:M27" si="11">SUM(D18:D26)</f>
        <v>1094850</v>
      </c>
      <c r="E27" s="233">
        <f t="shared" si="11"/>
        <v>79210</v>
      </c>
      <c r="F27" s="233">
        <f t="shared" si="11"/>
        <v>114923</v>
      </c>
      <c r="G27" s="233">
        <f t="shared" si="11"/>
        <v>240347</v>
      </c>
      <c r="H27" s="233">
        <f>SUM(H18:H26)</f>
        <v>726.21683253000003</v>
      </c>
      <c r="I27" s="233">
        <f t="shared" si="3"/>
        <v>816.91230230565486</v>
      </c>
      <c r="J27" s="233">
        <f t="shared" si="11"/>
        <v>1833811.0095854457</v>
      </c>
      <c r="K27" s="234">
        <f t="shared" si="5"/>
        <v>487.72552324327842</v>
      </c>
      <c r="L27" s="235">
        <f t="shared" si="11"/>
        <v>17875894.384917367</v>
      </c>
      <c r="M27" s="262">
        <f t="shared" si="11"/>
        <v>912272328.56426358</v>
      </c>
      <c r="N27" s="263">
        <f t="shared" si="2"/>
        <v>497.47347125508497</v>
      </c>
      <c r="O27" s="264">
        <f t="shared" si="8"/>
        <v>833.23955661895559</v>
      </c>
      <c r="P27" s="324"/>
      <c r="Q27" s="325">
        <f t="shared" ref="Q27:R27" si="12">SUM(Q18:Q26)</f>
        <v>940332095.79181361</v>
      </c>
      <c r="R27" s="326">
        <f t="shared" si="12"/>
        <v>-28059767.227550123</v>
      </c>
      <c r="S27" s="327">
        <f t="shared" si="10"/>
        <v>-2.9840273827856589E-2</v>
      </c>
    </row>
    <row r="28" spans="1:19" ht="15" customHeight="1">
      <c r="A28" s="47">
        <v>10</v>
      </c>
      <c r="B28" s="157" t="s">
        <v>12</v>
      </c>
      <c r="C28" s="236">
        <f>Vertetie_ienemumi!I16</f>
        <v>1050877.8994506681</v>
      </c>
      <c r="D28" s="238">
        <f>Iedzivotaju_skaits_struktura!C15</f>
        <v>3376</v>
      </c>
      <c r="E28" s="238">
        <f>Iedzivotaju_skaits_struktura!D15</f>
        <v>149</v>
      </c>
      <c r="F28" s="238">
        <f>Iedzivotaju_skaits_struktura!E15</f>
        <v>312</v>
      </c>
      <c r="G28" s="238">
        <f>Iedzivotaju_skaits_struktura!F15</f>
        <v>811</v>
      </c>
      <c r="H28" s="238">
        <v>392.58243979399998</v>
      </c>
      <c r="I28" s="238">
        <f t="shared" si="3"/>
        <v>311.2789986524491</v>
      </c>
      <c r="J28" s="238">
        <f>D28+($E$6*E28)+($E$7*F28)+($E$8*G28)+($E$9*H28)</f>
        <v>5938.6453084868799</v>
      </c>
      <c r="K28" s="238">
        <f t="shared" si="5"/>
        <v>176.95582828441786</v>
      </c>
      <c r="L28" s="239">
        <f t="shared" ref="L28:L91" si="13">(0.6*($K$16-K28)+$K$9/$J$16*($K$7-K28)/($K$7-$K$5))*J28</f>
        <v>1283293.8328043825</v>
      </c>
      <c r="M28" s="253">
        <f t="shared" si="7"/>
        <v>2334171.7322550509</v>
      </c>
      <c r="N28" s="254">
        <f t="shared" si="2"/>
        <v>393.04784357457771</v>
      </c>
      <c r="O28" s="255">
        <f t="shared" si="8"/>
        <v>691.40157945943452</v>
      </c>
      <c r="P28" s="323"/>
      <c r="Q28" s="328">
        <v>2508556.2818686105</v>
      </c>
      <c r="R28" s="108">
        <f t="shared" ref="R28:R91" si="14">M28-Q28</f>
        <v>-174384.54961355962</v>
      </c>
      <c r="S28" s="329">
        <f t="shared" si="10"/>
        <v>-6.9515900788824081E-2</v>
      </c>
    </row>
    <row r="29" spans="1:19" ht="15" customHeight="1">
      <c r="A29" s="25">
        <v>11</v>
      </c>
      <c r="B29" s="26" t="s">
        <v>13</v>
      </c>
      <c r="C29" s="237">
        <f>Vertetie_ienemumi!I17</f>
        <v>5112901.698126955</v>
      </c>
      <c r="D29" s="240">
        <f>Iedzivotaju_skaits_struktura!C16</f>
        <v>8539</v>
      </c>
      <c r="E29" s="240">
        <f>Iedzivotaju_skaits_struktura!D16</f>
        <v>602</v>
      </c>
      <c r="F29" s="240">
        <f>Iedzivotaju_skaits_struktura!E16</f>
        <v>892</v>
      </c>
      <c r="G29" s="240">
        <f>Iedzivotaju_skaits_struktura!F16</f>
        <v>2033</v>
      </c>
      <c r="H29" s="240">
        <v>102.17969872499999</v>
      </c>
      <c r="I29" s="240">
        <f t="shared" si="3"/>
        <v>598.77054668309574</v>
      </c>
      <c r="J29" s="240">
        <f t="shared" ref="J29:J92" si="15">D29+($E$6*E29)+($E$7*F29)+($E$8*G29)+($E$9*H29)</f>
        <v>14515.333142062</v>
      </c>
      <c r="K29" s="240">
        <f t="shared" si="5"/>
        <v>352.2414296721152</v>
      </c>
      <c r="L29" s="241">
        <f t="shared" si="13"/>
        <v>1447270.595833401</v>
      </c>
      <c r="M29" s="256">
        <f t="shared" si="7"/>
        <v>6560172.2939603562</v>
      </c>
      <c r="N29" s="257">
        <f t="shared" si="2"/>
        <v>451.94775963842881</v>
      </c>
      <c r="O29" s="258">
        <f t="shared" si="8"/>
        <v>768.26001803025599</v>
      </c>
      <c r="P29" s="323"/>
      <c r="Q29" s="115">
        <v>6876711.7162257861</v>
      </c>
      <c r="R29" s="109">
        <f t="shared" si="14"/>
        <v>-316539.42226542998</v>
      </c>
      <c r="S29" s="123">
        <f t="shared" si="10"/>
        <v>-4.603063721844658E-2</v>
      </c>
    </row>
    <row r="30" spans="1:19" ht="15" customHeight="1">
      <c r="A30" s="25">
        <v>12</v>
      </c>
      <c r="B30" s="26" t="s">
        <v>14</v>
      </c>
      <c r="C30" s="237">
        <f>Vertetie_ienemumi!I18</f>
        <v>3871198.77627117</v>
      </c>
      <c r="D30" s="240">
        <f>Iedzivotaju_skaits_struktura!C17</f>
        <v>8565</v>
      </c>
      <c r="E30" s="240">
        <f>Iedzivotaju_skaits_struktura!D17</f>
        <v>529</v>
      </c>
      <c r="F30" s="240">
        <f>Iedzivotaju_skaits_struktura!E17</f>
        <v>972</v>
      </c>
      <c r="G30" s="240">
        <f>Iedzivotaju_skaits_struktura!F17</f>
        <v>2097</v>
      </c>
      <c r="H30" s="240">
        <v>639.93618240199999</v>
      </c>
      <c r="I30" s="240">
        <f t="shared" si="3"/>
        <v>451.9788413626585</v>
      </c>
      <c r="J30" s="240">
        <f t="shared" si="15"/>
        <v>15496.06299725104</v>
      </c>
      <c r="K30" s="240">
        <f t="shared" si="5"/>
        <v>249.81821362999818</v>
      </c>
      <c r="L30" s="241">
        <f t="shared" si="13"/>
        <v>2598891.7559889047</v>
      </c>
      <c r="M30" s="256">
        <f t="shared" si="7"/>
        <v>6470090.5322600752</v>
      </c>
      <c r="N30" s="257">
        <f t="shared" si="2"/>
        <v>417.53124864088716</v>
      </c>
      <c r="O30" s="258">
        <f t="shared" si="8"/>
        <v>755.41045327029485</v>
      </c>
      <c r="P30" s="323"/>
      <c r="Q30" s="115">
        <v>6930766.959162591</v>
      </c>
      <c r="R30" s="109">
        <f t="shared" si="14"/>
        <v>-460676.42690251581</v>
      </c>
      <c r="S30" s="123">
        <f t="shared" si="10"/>
        <v>-6.6468318674817617E-2</v>
      </c>
    </row>
    <row r="31" spans="1:19" ht="15" customHeight="1">
      <c r="A31" s="25">
        <v>13</v>
      </c>
      <c r="B31" s="26" t="s">
        <v>15</v>
      </c>
      <c r="C31" s="237">
        <f>Vertetie_ienemumi!I19</f>
        <v>1326484.7136480811</v>
      </c>
      <c r="D31" s="240">
        <f>Iedzivotaju_skaits_struktura!C18</f>
        <v>2571</v>
      </c>
      <c r="E31" s="240">
        <f>Iedzivotaju_skaits_struktura!D18</f>
        <v>132</v>
      </c>
      <c r="F31" s="240">
        <f>Iedzivotaju_skaits_struktura!E18</f>
        <v>211</v>
      </c>
      <c r="G31" s="240">
        <f>Iedzivotaju_skaits_struktura!F18</f>
        <v>545</v>
      </c>
      <c r="H31" s="240">
        <v>284.58820213999996</v>
      </c>
      <c r="I31" s="240">
        <f t="shared" si="3"/>
        <v>515.94115661146679</v>
      </c>
      <c r="J31" s="240">
        <f t="shared" si="15"/>
        <v>4403.6140672527999</v>
      </c>
      <c r="K31" s="240">
        <f t="shared" si="5"/>
        <v>301.22637755937819</v>
      </c>
      <c r="L31" s="241">
        <f t="shared" si="13"/>
        <v>588231.12883450475</v>
      </c>
      <c r="M31" s="256">
        <f t="shared" si="7"/>
        <v>1914715.8424825859</v>
      </c>
      <c r="N31" s="257">
        <f t="shared" si="2"/>
        <v>434.80555135865569</v>
      </c>
      <c r="O31" s="258">
        <f t="shared" si="8"/>
        <v>744.73583916086579</v>
      </c>
      <c r="P31" s="323"/>
      <c r="Q31" s="115">
        <v>2016109.8346446659</v>
      </c>
      <c r="R31" s="109">
        <f t="shared" si="14"/>
        <v>-101393.99216208002</v>
      </c>
      <c r="S31" s="123">
        <f t="shared" si="10"/>
        <v>-5.0291898992670947E-2</v>
      </c>
    </row>
    <row r="32" spans="1:19" ht="15" customHeight="1">
      <c r="A32" s="25">
        <v>14</v>
      </c>
      <c r="B32" s="26" t="s">
        <v>16</v>
      </c>
      <c r="C32" s="237">
        <f>Vertetie_ienemumi!I20</f>
        <v>2124124.8914182582</v>
      </c>
      <c r="D32" s="240">
        <f>Iedzivotaju_skaits_struktura!C19</f>
        <v>4823</v>
      </c>
      <c r="E32" s="240">
        <f>Iedzivotaju_skaits_struktura!D19</f>
        <v>297</v>
      </c>
      <c r="F32" s="240">
        <f>Iedzivotaju_skaits_struktura!E19</f>
        <v>503</v>
      </c>
      <c r="G32" s="240">
        <f>Iedzivotaju_skaits_struktura!F19</f>
        <v>1072</v>
      </c>
      <c r="H32" s="240">
        <v>630.93984232600008</v>
      </c>
      <c r="I32" s="240">
        <f t="shared" si="3"/>
        <v>440.4156938457927</v>
      </c>
      <c r="J32" s="240">
        <f t="shared" si="15"/>
        <v>8910.0685603355196</v>
      </c>
      <c r="K32" s="240">
        <f t="shared" si="5"/>
        <v>238.39602097722485</v>
      </c>
      <c r="L32" s="241">
        <f t="shared" si="13"/>
        <v>1561909.2977242977</v>
      </c>
      <c r="M32" s="256">
        <f t="shared" si="7"/>
        <v>3686034.1891425559</v>
      </c>
      <c r="N32" s="257">
        <f t="shared" si="2"/>
        <v>413.69313425392471</v>
      </c>
      <c r="O32" s="258">
        <f t="shared" si="8"/>
        <v>764.26170208222186</v>
      </c>
      <c r="P32" s="323"/>
      <c r="Q32" s="115">
        <v>3984018.4956193059</v>
      </c>
      <c r="R32" s="109">
        <f t="shared" si="14"/>
        <v>-297984.30647674995</v>
      </c>
      <c r="S32" s="123">
        <f t="shared" si="10"/>
        <v>-7.4794910416305482E-2</v>
      </c>
    </row>
    <row r="33" spans="1:19" ht="15" customHeight="1">
      <c r="A33" s="25">
        <v>15</v>
      </c>
      <c r="B33" s="26" t="s">
        <v>17</v>
      </c>
      <c r="C33" s="237">
        <f>Vertetie_ienemumi!I21</f>
        <v>710570.78818372276</v>
      </c>
      <c r="D33" s="240">
        <f>Iedzivotaju_skaits_struktura!C20</f>
        <v>1370</v>
      </c>
      <c r="E33" s="240">
        <f>Iedzivotaju_skaits_struktura!D20</f>
        <v>75</v>
      </c>
      <c r="F33" s="240">
        <f>Iedzivotaju_skaits_struktura!E20</f>
        <v>142</v>
      </c>
      <c r="G33" s="240">
        <f>Iedzivotaju_skaits_struktura!F20</f>
        <v>321</v>
      </c>
      <c r="H33" s="240">
        <v>190.84584612700002</v>
      </c>
      <c r="I33" s="240">
        <f t="shared" si="3"/>
        <v>518.66480889322827</v>
      </c>
      <c r="J33" s="240">
        <f t="shared" si="15"/>
        <v>2536.0456861130401</v>
      </c>
      <c r="K33" s="240">
        <f t="shared" si="5"/>
        <v>280.18848086006057</v>
      </c>
      <c r="L33" s="241">
        <f t="shared" si="13"/>
        <v>374188.12055897806</v>
      </c>
      <c r="M33" s="256">
        <f t="shared" si="7"/>
        <v>1084758.9087427007</v>
      </c>
      <c r="N33" s="257">
        <f t="shared" si="2"/>
        <v>427.7363435062145</v>
      </c>
      <c r="O33" s="258">
        <f t="shared" si="8"/>
        <v>791.79482389978159</v>
      </c>
      <c r="P33" s="323"/>
      <c r="Q33" s="115">
        <v>1135443.1270565977</v>
      </c>
      <c r="R33" s="109">
        <f t="shared" si="14"/>
        <v>-50684.218313897029</v>
      </c>
      <c r="S33" s="123">
        <f t="shared" si="10"/>
        <v>-4.4638271267082641E-2</v>
      </c>
    </row>
    <row r="34" spans="1:19" ht="15" customHeight="1">
      <c r="A34" s="25">
        <v>16</v>
      </c>
      <c r="B34" s="26" t="s">
        <v>18</v>
      </c>
      <c r="C34" s="237">
        <f>Vertetie_ienemumi!I22</f>
        <v>6991643.2640164569</v>
      </c>
      <c r="D34" s="240">
        <f>Iedzivotaju_skaits_struktura!C21</f>
        <v>15645</v>
      </c>
      <c r="E34" s="240">
        <f>Iedzivotaju_skaits_struktura!D21</f>
        <v>937</v>
      </c>
      <c r="F34" s="240">
        <f>Iedzivotaju_skaits_struktura!E21</f>
        <v>1575</v>
      </c>
      <c r="G34" s="240">
        <f>Iedzivotaju_skaits_struktura!F21</f>
        <v>3442</v>
      </c>
      <c r="H34" s="240">
        <v>1697.736833593</v>
      </c>
      <c r="I34" s="240">
        <f t="shared" si="3"/>
        <v>446.89314567059489</v>
      </c>
      <c r="J34" s="240">
        <f t="shared" si="15"/>
        <v>28099.719987061362</v>
      </c>
      <c r="K34" s="240">
        <f t="shared" si="5"/>
        <v>248.8154069590654</v>
      </c>
      <c r="L34" s="241">
        <f t="shared" si="13"/>
        <v>4731399.2678874144</v>
      </c>
      <c r="M34" s="256">
        <f t="shared" si="7"/>
        <v>11723042.53190387</v>
      </c>
      <c r="N34" s="257">
        <f t="shared" si="2"/>
        <v>417.19428297868433</v>
      </c>
      <c r="O34" s="258">
        <f t="shared" si="8"/>
        <v>749.31559807631004</v>
      </c>
      <c r="P34" s="323"/>
      <c r="Q34" s="115">
        <v>12526696.393753171</v>
      </c>
      <c r="R34" s="109">
        <f t="shared" si="14"/>
        <v>-803653.86184930056</v>
      </c>
      <c r="S34" s="123">
        <f t="shared" si="10"/>
        <v>-6.4155291753543842E-2</v>
      </c>
    </row>
    <row r="35" spans="1:19" ht="15" customHeight="1">
      <c r="A35" s="25">
        <v>17</v>
      </c>
      <c r="B35" s="26" t="s">
        <v>19</v>
      </c>
      <c r="C35" s="237">
        <f>Vertetie_ienemumi!I23</f>
        <v>3103885.082886572</v>
      </c>
      <c r="D35" s="240">
        <f>Iedzivotaju_skaits_struktura!C22</f>
        <v>5404</v>
      </c>
      <c r="E35" s="240">
        <f>Iedzivotaju_skaits_struktura!D22</f>
        <v>346</v>
      </c>
      <c r="F35" s="240">
        <f>Iedzivotaju_skaits_struktura!E22</f>
        <v>585</v>
      </c>
      <c r="G35" s="240">
        <f>Iedzivotaju_skaits_struktura!F22</f>
        <v>1139</v>
      </c>
      <c r="H35" s="240">
        <v>745.41668948500001</v>
      </c>
      <c r="I35" s="240">
        <f t="shared" si="3"/>
        <v>574.36807603378463</v>
      </c>
      <c r="J35" s="240">
        <f t="shared" si="15"/>
        <v>10096.633368017201</v>
      </c>
      <c r="K35" s="240">
        <f t="shared" si="5"/>
        <v>307.41782629432248</v>
      </c>
      <c r="L35" s="241">
        <f t="shared" si="13"/>
        <v>1307192.8624221841</v>
      </c>
      <c r="M35" s="256">
        <f t="shared" si="7"/>
        <v>4411077.9453087561</v>
      </c>
      <c r="N35" s="257">
        <f t="shared" si="2"/>
        <v>436.88601779694147</v>
      </c>
      <c r="O35" s="258">
        <f t="shared" si="8"/>
        <v>816.26164791057658</v>
      </c>
      <c r="P35" s="323"/>
      <c r="Q35" s="115">
        <v>4629308.0142644458</v>
      </c>
      <c r="R35" s="109">
        <f t="shared" si="14"/>
        <v>-218230.06895568967</v>
      </c>
      <c r="S35" s="123">
        <f t="shared" si="10"/>
        <v>-4.7140969726630844E-2</v>
      </c>
    </row>
    <row r="36" spans="1:19" ht="15" customHeight="1">
      <c r="A36" s="25">
        <v>18</v>
      </c>
      <c r="B36" s="26" t="s">
        <v>176</v>
      </c>
      <c r="C36" s="237">
        <f>Vertetie_ienemumi!I24</f>
        <v>1467976.471664621</v>
      </c>
      <c r="D36" s="240">
        <f>Iedzivotaju_skaits_struktura!C23</f>
        <v>3490</v>
      </c>
      <c r="E36" s="240">
        <f>Iedzivotaju_skaits_struktura!D23</f>
        <v>242</v>
      </c>
      <c r="F36" s="240">
        <f>Iedzivotaju_skaits_struktura!E23</f>
        <v>352</v>
      </c>
      <c r="G36" s="240">
        <f>Iedzivotaju_skaits_struktura!F23</f>
        <v>760</v>
      </c>
      <c r="H36" s="240">
        <v>544.93646894599999</v>
      </c>
      <c r="I36" s="240">
        <f t="shared" si="3"/>
        <v>420.62363084946162</v>
      </c>
      <c r="J36" s="240">
        <f t="shared" si="15"/>
        <v>6594.5034327979192</v>
      </c>
      <c r="K36" s="240">
        <f t="shared" si="5"/>
        <v>222.60606679854092</v>
      </c>
      <c r="L36" s="241">
        <f t="shared" si="13"/>
        <v>1225135.3326957098</v>
      </c>
      <c r="M36" s="256">
        <f t="shared" si="7"/>
        <v>2693111.804360331</v>
      </c>
      <c r="N36" s="257">
        <f t="shared" si="2"/>
        <v>408.38735346865928</v>
      </c>
      <c r="O36" s="258">
        <f t="shared" si="8"/>
        <v>771.66527345568227</v>
      </c>
      <c r="P36" s="323"/>
      <c r="Q36" s="115">
        <v>2854694.7630611458</v>
      </c>
      <c r="R36" s="109">
        <f t="shared" si="14"/>
        <v>-161582.95870081475</v>
      </c>
      <c r="S36" s="123">
        <f t="shared" si="10"/>
        <v>-5.660253446065322E-2</v>
      </c>
    </row>
    <row r="37" spans="1:19" ht="15" customHeight="1">
      <c r="A37" s="25">
        <v>19</v>
      </c>
      <c r="B37" s="26" t="s">
        <v>21</v>
      </c>
      <c r="C37" s="237">
        <f>Vertetie_ienemumi!I25</f>
        <v>3425157.7747987364</v>
      </c>
      <c r="D37" s="240">
        <f>Iedzivotaju_skaits_struktura!C24</f>
        <v>6815</v>
      </c>
      <c r="E37" s="240">
        <f>Iedzivotaju_skaits_struktura!D24</f>
        <v>373</v>
      </c>
      <c r="F37" s="240">
        <f>Iedzivotaju_skaits_struktura!E24</f>
        <v>721</v>
      </c>
      <c r="G37" s="240">
        <f>Iedzivotaju_skaits_struktura!F24</f>
        <v>1665</v>
      </c>
      <c r="H37" s="240">
        <v>516.61366753300001</v>
      </c>
      <c r="I37" s="240">
        <f t="shared" si="3"/>
        <v>502.59101611133332</v>
      </c>
      <c r="J37" s="240">
        <f t="shared" si="15"/>
        <v>12055.632774650159</v>
      </c>
      <c r="K37" s="240">
        <f t="shared" si="5"/>
        <v>284.11264998059221</v>
      </c>
      <c r="L37" s="241">
        <f t="shared" si="13"/>
        <v>1747371.1769056192</v>
      </c>
      <c r="M37" s="256">
        <f t="shared" si="7"/>
        <v>5172528.9517043559</v>
      </c>
      <c r="N37" s="257">
        <f t="shared" si="2"/>
        <v>429.05495284999313</v>
      </c>
      <c r="O37" s="258">
        <f t="shared" si="8"/>
        <v>758.99177574532007</v>
      </c>
      <c r="P37" s="323"/>
      <c r="Q37" s="115">
        <v>5482505.4720582142</v>
      </c>
      <c r="R37" s="109">
        <f t="shared" si="14"/>
        <v>-309976.52035385836</v>
      </c>
      <c r="S37" s="123">
        <f t="shared" si="10"/>
        <v>-5.6539208566897869E-2</v>
      </c>
    </row>
    <row r="38" spans="1:19" ht="15" customHeight="1">
      <c r="A38" s="25">
        <v>20</v>
      </c>
      <c r="B38" s="26" t="s">
        <v>22</v>
      </c>
      <c r="C38" s="237">
        <f>Vertetie_ienemumi!I26</f>
        <v>12867417.131123915</v>
      </c>
      <c r="D38" s="240">
        <f>Iedzivotaju_skaits_struktura!C25</f>
        <v>12171</v>
      </c>
      <c r="E38" s="240">
        <f>Iedzivotaju_skaits_struktura!D25</f>
        <v>1423</v>
      </c>
      <c r="F38" s="240">
        <f>Iedzivotaju_skaits_struktura!E25</f>
        <v>2062</v>
      </c>
      <c r="G38" s="240">
        <f>Iedzivotaju_skaits_struktura!F25</f>
        <v>1610</v>
      </c>
      <c r="H38" s="240">
        <v>162.53335225699999</v>
      </c>
      <c r="I38" s="240">
        <f t="shared" si="3"/>
        <v>1057.2193846950879</v>
      </c>
      <c r="J38" s="240">
        <f t="shared" si="15"/>
        <v>23661.39069543064</v>
      </c>
      <c r="K38" s="240">
        <f t="shared" si="5"/>
        <v>543.81491336469924</v>
      </c>
      <c r="L38" s="241">
        <f t="shared" si="13"/>
        <v>-650549.63084131409</v>
      </c>
      <c r="M38" s="256">
        <f t="shared" si="7"/>
        <v>12216867.500282601</v>
      </c>
      <c r="N38" s="257">
        <f t="shared" si="2"/>
        <v>516.32077156994228</v>
      </c>
      <c r="O38" s="258">
        <f t="shared" si="8"/>
        <v>1003.7685892927944</v>
      </c>
      <c r="P38" s="323"/>
      <c r="Q38" s="115">
        <v>12093219.689931454</v>
      </c>
      <c r="R38" s="109">
        <f t="shared" si="14"/>
        <v>123647.81035114639</v>
      </c>
      <c r="S38" s="123">
        <f t="shared" si="10"/>
        <v>1.0224556695525244E-2</v>
      </c>
    </row>
    <row r="39" spans="1:19" ht="15" customHeight="1">
      <c r="A39" s="25">
        <v>21</v>
      </c>
      <c r="B39" s="26" t="s">
        <v>23</v>
      </c>
      <c r="C39" s="237">
        <f>Vertetie_ienemumi!I27</f>
        <v>12955171.228295043</v>
      </c>
      <c r="D39" s="240">
        <f>Iedzivotaju_skaits_struktura!C26</f>
        <v>12014</v>
      </c>
      <c r="E39" s="240">
        <f>Iedzivotaju_skaits_struktura!D26</f>
        <v>1479</v>
      </c>
      <c r="F39" s="240">
        <f>Iedzivotaju_skaits_struktura!E26</f>
        <v>1883</v>
      </c>
      <c r="G39" s="240">
        <f>Iedzivotaju_skaits_struktura!F26</f>
        <v>1541</v>
      </c>
      <c r="H39" s="240">
        <v>243.23711122699999</v>
      </c>
      <c r="I39" s="240">
        <f t="shared" si="3"/>
        <v>1078.3395395617649</v>
      </c>
      <c r="J39" s="240">
        <f t="shared" si="15"/>
        <v>23123.500409065044</v>
      </c>
      <c r="K39" s="240">
        <f t="shared" si="5"/>
        <v>560.259951958496</v>
      </c>
      <c r="L39" s="241">
        <f t="shared" si="13"/>
        <v>-888249.41400042025</v>
      </c>
      <c r="M39" s="256">
        <f t="shared" si="7"/>
        <v>12066921.814294623</v>
      </c>
      <c r="N39" s="257">
        <f t="shared" si="2"/>
        <v>521.84667549572475</v>
      </c>
      <c r="O39" s="258">
        <f t="shared" si="8"/>
        <v>1004.4050120105396</v>
      </c>
      <c r="P39" s="323"/>
      <c r="Q39" s="115">
        <v>11911445.27783991</v>
      </c>
      <c r="R39" s="109">
        <f t="shared" si="14"/>
        <v>155476.53645471297</v>
      </c>
      <c r="S39" s="123">
        <f t="shared" si="10"/>
        <v>1.3052701232147079E-2</v>
      </c>
    </row>
    <row r="40" spans="1:19" ht="15" customHeight="1">
      <c r="A40" s="25">
        <v>22</v>
      </c>
      <c r="B40" s="26" t="s">
        <v>24</v>
      </c>
      <c r="C40" s="237">
        <f>Vertetie_ienemumi!I28</f>
        <v>4144141.2055811505</v>
      </c>
      <c r="D40" s="240">
        <f>Iedzivotaju_skaits_struktura!C27</f>
        <v>5690</v>
      </c>
      <c r="E40" s="240">
        <f>Iedzivotaju_skaits_struktura!D27</f>
        <v>502</v>
      </c>
      <c r="F40" s="240">
        <f>Iedzivotaju_skaits_struktura!E27</f>
        <v>789</v>
      </c>
      <c r="G40" s="240">
        <f>Iedzivotaju_skaits_struktura!F27</f>
        <v>1006</v>
      </c>
      <c r="H40" s="240">
        <v>178.904448914</v>
      </c>
      <c r="I40" s="240">
        <f t="shared" si="3"/>
        <v>728.32007127963982</v>
      </c>
      <c r="J40" s="240">
        <f t="shared" si="15"/>
        <v>10453.19476234928</v>
      </c>
      <c r="K40" s="240">
        <f t="shared" si="5"/>
        <v>396.44733498199787</v>
      </c>
      <c r="L40" s="241">
        <f t="shared" si="13"/>
        <v>735430.39908644324</v>
      </c>
      <c r="M40" s="256">
        <f t="shared" si="7"/>
        <v>4879571.6046675937</v>
      </c>
      <c r="N40" s="257">
        <f t="shared" si="2"/>
        <v>466.80194099540012</v>
      </c>
      <c r="O40" s="258">
        <f t="shared" si="8"/>
        <v>857.5697020505437</v>
      </c>
      <c r="P40" s="323"/>
      <c r="Q40" s="115">
        <v>5042275.6604278311</v>
      </c>
      <c r="R40" s="109">
        <f t="shared" si="14"/>
        <v>-162704.05576023739</v>
      </c>
      <c r="S40" s="123">
        <f t="shared" si="10"/>
        <v>-3.2267981109631028E-2</v>
      </c>
    </row>
    <row r="41" spans="1:19" ht="15" customHeight="1">
      <c r="A41" s="25">
        <v>23</v>
      </c>
      <c r="B41" s="26" t="s">
        <v>25</v>
      </c>
      <c r="C41" s="237">
        <f>Vertetie_ienemumi!I29</f>
        <v>391972.23093514628</v>
      </c>
      <c r="D41" s="240">
        <f>Iedzivotaju_skaits_struktura!C28</f>
        <v>1038</v>
      </c>
      <c r="E41" s="240">
        <f>Iedzivotaju_skaits_struktura!D28</f>
        <v>47</v>
      </c>
      <c r="F41" s="240">
        <f>Iedzivotaju_skaits_struktura!E28</f>
        <v>88</v>
      </c>
      <c r="G41" s="240">
        <f>Iedzivotaju_skaits_struktura!F28</f>
        <v>228</v>
      </c>
      <c r="H41" s="240">
        <v>186.345145718</v>
      </c>
      <c r="I41" s="240">
        <f t="shared" si="3"/>
        <v>377.62257315524687</v>
      </c>
      <c r="J41" s="240">
        <f t="shared" si="15"/>
        <v>1886.8246214913602</v>
      </c>
      <c r="K41" s="240">
        <f t="shared" si="5"/>
        <v>207.74174052558658</v>
      </c>
      <c r="L41" s="241">
        <f t="shared" si="13"/>
        <v>369158.86743756937</v>
      </c>
      <c r="M41" s="256">
        <f t="shared" si="7"/>
        <v>761131.09837271564</v>
      </c>
      <c r="N41" s="257">
        <f t="shared" si="2"/>
        <v>403.39260453953159</v>
      </c>
      <c r="O41" s="258">
        <f t="shared" si="8"/>
        <v>733.26695411629635</v>
      </c>
      <c r="P41" s="323"/>
      <c r="Q41" s="115">
        <v>824846.25261263177</v>
      </c>
      <c r="R41" s="109">
        <f t="shared" si="14"/>
        <v>-63715.154239916126</v>
      </c>
      <c r="S41" s="123">
        <f t="shared" si="10"/>
        <v>-7.724488538088603E-2</v>
      </c>
    </row>
    <row r="42" spans="1:19" ht="15" customHeight="1">
      <c r="A42" s="25">
        <v>24</v>
      </c>
      <c r="B42" s="26" t="s">
        <v>26</v>
      </c>
      <c r="C42" s="237">
        <f>Vertetie_ienemumi!I30</f>
        <v>5116528.944107376</v>
      </c>
      <c r="D42" s="240">
        <f>Iedzivotaju_skaits_struktura!C29</f>
        <v>12672</v>
      </c>
      <c r="E42" s="240">
        <f>Iedzivotaju_skaits_struktura!D29</f>
        <v>755</v>
      </c>
      <c r="F42" s="240">
        <f>Iedzivotaju_skaits_struktura!E29</f>
        <v>1309</v>
      </c>
      <c r="G42" s="240">
        <f>Iedzivotaju_skaits_struktura!F29</f>
        <v>2834</v>
      </c>
      <c r="H42" s="240">
        <v>1045.227039286</v>
      </c>
      <c r="I42" s="240">
        <f t="shared" si="3"/>
        <v>403.76648864483712</v>
      </c>
      <c r="J42" s="240">
        <f t="shared" si="15"/>
        <v>22391.945099714721</v>
      </c>
      <c r="K42" s="240">
        <f t="shared" si="5"/>
        <v>228.49863740388332</v>
      </c>
      <c r="L42" s="241">
        <f t="shared" si="13"/>
        <v>4072395.1260266141</v>
      </c>
      <c r="M42" s="256">
        <f t="shared" si="7"/>
        <v>9188924.0701339897</v>
      </c>
      <c r="N42" s="257">
        <f t="shared" si="2"/>
        <v>410.36739011346805</v>
      </c>
      <c r="O42" s="258">
        <f t="shared" si="8"/>
        <v>725.13605351436161</v>
      </c>
      <c r="P42" s="323"/>
      <c r="Q42" s="115">
        <v>9794169.7794908956</v>
      </c>
      <c r="R42" s="109">
        <f t="shared" si="14"/>
        <v>-605245.70935690589</v>
      </c>
      <c r="S42" s="123">
        <f t="shared" si="10"/>
        <v>-6.1796530281136963E-2</v>
      </c>
    </row>
    <row r="43" spans="1:19" ht="15" customHeight="1">
      <c r="A43" s="25">
        <v>25</v>
      </c>
      <c r="B43" s="26" t="s">
        <v>27</v>
      </c>
      <c r="C43" s="237">
        <f>Vertetie_ienemumi!I31</f>
        <v>13883649.932430828</v>
      </c>
      <c r="D43" s="240">
        <f>Iedzivotaju_skaits_struktura!C30</f>
        <v>23838</v>
      </c>
      <c r="E43" s="240">
        <f>Iedzivotaju_skaits_struktura!D30</f>
        <v>1621</v>
      </c>
      <c r="F43" s="240">
        <f>Iedzivotaju_skaits_struktura!E30</f>
        <v>2729</v>
      </c>
      <c r="G43" s="240">
        <f>Iedzivotaju_skaits_struktura!F30</f>
        <v>4995</v>
      </c>
      <c r="H43" s="240">
        <v>785.98481609800001</v>
      </c>
      <c r="I43" s="240">
        <f t="shared" si="3"/>
        <v>582.41672675689358</v>
      </c>
      <c r="J43" s="240">
        <f t="shared" si="15"/>
        <v>41418.676920468963</v>
      </c>
      <c r="K43" s="240">
        <f t="shared" si="5"/>
        <v>335.20264201316331</v>
      </c>
      <c r="L43" s="241">
        <f t="shared" si="13"/>
        <v>4598289.1117919907</v>
      </c>
      <c r="M43" s="256">
        <f t="shared" si="7"/>
        <v>18481939.044222817</v>
      </c>
      <c r="N43" s="257">
        <f t="shared" si="2"/>
        <v>446.22234263328454</v>
      </c>
      <c r="O43" s="258">
        <f t="shared" si="8"/>
        <v>775.31416411707426</v>
      </c>
      <c r="P43" s="323"/>
      <c r="Q43" s="115">
        <v>19341547.650670193</v>
      </c>
      <c r="R43" s="109">
        <f t="shared" si="14"/>
        <v>-859608.60644737631</v>
      </c>
      <c r="S43" s="123">
        <f t="shared" si="10"/>
        <v>-4.4443630984079552E-2</v>
      </c>
    </row>
    <row r="44" spans="1:19" ht="15" customHeight="1">
      <c r="A44" s="25">
        <v>26</v>
      </c>
      <c r="B44" s="26" t="s">
        <v>28</v>
      </c>
      <c r="C44" s="237">
        <f>Vertetie_ienemumi!I32</f>
        <v>1981672.0110662403</v>
      </c>
      <c r="D44" s="240">
        <f>Iedzivotaju_skaits_struktura!C31</f>
        <v>3108</v>
      </c>
      <c r="E44" s="240">
        <f>Iedzivotaju_skaits_struktura!D31</f>
        <v>165</v>
      </c>
      <c r="F44" s="240">
        <f>Iedzivotaju_skaits_struktura!E31</f>
        <v>381</v>
      </c>
      <c r="G44" s="240">
        <f>Iedzivotaju_skaits_struktura!F31</f>
        <v>674</v>
      </c>
      <c r="H44" s="240">
        <v>300.504930591</v>
      </c>
      <c r="I44" s="240">
        <f t="shared" si="3"/>
        <v>637.60360716416994</v>
      </c>
      <c r="J44" s="240">
        <f t="shared" si="15"/>
        <v>5691.6874944983201</v>
      </c>
      <c r="K44" s="240">
        <f t="shared" si="5"/>
        <v>348.16950385659038</v>
      </c>
      <c r="L44" s="241">
        <f t="shared" si="13"/>
        <v>582885.69841421326</v>
      </c>
      <c r="M44" s="256">
        <f t="shared" si="7"/>
        <v>2564557.7094804533</v>
      </c>
      <c r="N44" s="257">
        <f t="shared" si="2"/>
        <v>450.57950071211701</v>
      </c>
      <c r="O44" s="258">
        <f t="shared" si="8"/>
        <v>825.14726817260407</v>
      </c>
      <c r="P44" s="323"/>
      <c r="Q44" s="115">
        <v>2624432.687113252</v>
      </c>
      <c r="R44" s="109">
        <f t="shared" si="14"/>
        <v>-59874.97763279872</v>
      </c>
      <c r="S44" s="123">
        <f t="shared" si="10"/>
        <v>-2.2814445928372562E-2</v>
      </c>
    </row>
    <row r="45" spans="1:19" ht="15" customHeight="1">
      <c r="A45" s="25">
        <v>27</v>
      </c>
      <c r="B45" s="26" t="s">
        <v>29</v>
      </c>
      <c r="C45" s="237">
        <f>Vertetie_ienemumi!I33</f>
        <v>3452730.1340841907</v>
      </c>
      <c r="D45" s="240">
        <f>Iedzivotaju_skaits_struktura!C32</f>
        <v>6275</v>
      </c>
      <c r="E45" s="240">
        <f>Iedzivotaju_skaits_struktura!D32</f>
        <v>478</v>
      </c>
      <c r="F45" s="240">
        <f>Iedzivotaju_skaits_struktura!E32</f>
        <v>689</v>
      </c>
      <c r="G45" s="240">
        <f>Iedzivotaju_skaits_struktura!F32</f>
        <v>1336</v>
      </c>
      <c r="H45" s="240">
        <v>496.22996367000002</v>
      </c>
      <c r="I45" s="240">
        <f t="shared" si="3"/>
        <v>550.23587794170373</v>
      </c>
      <c r="J45" s="240">
        <f t="shared" si="15"/>
        <v>11382.5695447784</v>
      </c>
      <c r="K45" s="240">
        <f t="shared" si="5"/>
        <v>303.33485954127855</v>
      </c>
      <c r="L45" s="241">
        <f t="shared" si="13"/>
        <v>1504538.8148675356</v>
      </c>
      <c r="M45" s="256">
        <f t="shared" si="7"/>
        <v>4957268.9489517268</v>
      </c>
      <c r="N45" s="257">
        <f t="shared" si="2"/>
        <v>435.5140488665678</v>
      </c>
      <c r="O45" s="258">
        <f t="shared" si="8"/>
        <v>790.00301975326329</v>
      </c>
      <c r="P45" s="323"/>
      <c r="Q45" s="115">
        <v>5130466.7162175197</v>
      </c>
      <c r="R45" s="109">
        <f t="shared" si="14"/>
        <v>-173197.76726579294</v>
      </c>
      <c r="S45" s="123">
        <f t="shared" si="10"/>
        <v>-3.3758676714208291E-2</v>
      </c>
    </row>
    <row r="46" spans="1:19" ht="15" customHeight="1">
      <c r="A46" s="25">
        <v>28</v>
      </c>
      <c r="B46" s="26" t="s">
        <v>30</v>
      </c>
      <c r="C46" s="237">
        <f>Vertetie_ienemumi!I34</f>
        <v>4391335.942904707</v>
      </c>
      <c r="D46" s="240">
        <f>Iedzivotaju_skaits_struktura!C33</f>
        <v>7595</v>
      </c>
      <c r="E46" s="240">
        <f>Iedzivotaju_skaits_struktura!D33</f>
        <v>602</v>
      </c>
      <c r="F46" s="240">
        <f>Iedzivotaju_skaits_struktura!E33</f>
        <v>914</v>
      </c>
      <c r="G46" s="240">
        <f>Iedzivotaju_skaits_struktura!F33</f>
        <v>1507</v>
      </c>
      <c r="H46" s="240">
        <v>702.17443080299995</v>
      </c>
      <c r="I46" s="240">
        <f t="shared" si="3"/>
        <v>578.18774758455652</v>
      </c>
      <c r="J46" s="240">
        <f t="shared" si="15"/>
        <v>14165.805134820559</v>
      </c>
      <c r="K46" s="240">
        <f t="shared" si="5"/>
        <v>309.9955068639544</v>
      </c>
      <c r="L46" s="241">
        <f t="shared" si="13"/>
        <v>1809776.0883564376</v>
      </c>
      <c r="M46" s="256">
        <f t="shared" si="7"/>
        <v>6201112.0312611442</v>
      </c>
      <c r="N46" s="257">
        <f t="shared" si="2"/>
        <v>437.75217661425887</v>
      </c>
      <c r="O46" s="258">
        <f t="shared" si="8"/>
        <v>816.47294684149369</v>
      </c>
      <c r="P46" s="323"/>
      <c r="Q46" s="115">
        <v>6448780.2060902547</v>
      </c>
      <c r="R46" s="109">
        <f t="shared" si="14"/>
        <v>-247668.1748291105</v>
      </c>
      <c r="S46" s="123">
        <f t="shared" si="10"/>
        <v>-3.8405429695868909E-2</v>
      </c>
    </row>
    <row r="47" spans="1:19" ht="15" customHeight="1">
      <c r="A47" s="25">
        <v>29</v>
      </c>
      <c r="B47" s="26" t="s">
        <v>31</v>
      </c>
      <c r="C47" s="237">
        <f>Vertetie_ienemumi!I35</f>
        <v>10295434.504767606</v>
      </c>
      <c r="D47" s="240">
        <f>Iedzivotaju_skaits_struktura!C34</f>
        <v>9581</v>
      </c>
      <c r="E47" s="240">
        <f>Iedzivotaju_skaits_struktura!D34</f>
        <v>631</v>
      </c>
      <c r="F47" s="240">
        <f>Iedzivotaju_skaits_struktura!E34</f>
        <v>898</v>
      </c>
      <c r="G47" s="240">
        <f>Iedzivotaju_skaits_struktura!F34</f>
        <v>2020</v>
      </c>
      <c r="H47" s="240">
        <v>80.594618467999993</v>
      </c>
      <c r="I47" s="240">
        <f t="shared" si="3"/>
        <v>1074.5678431027666</v>
      </c>
      <c r="J47" s="240">
        <f t="shared" si="15"/>
        <v>15602.32382007136</v>
      </c>
      <c r="K47" s="240">
        <f t="shared" si="5"/>
        <v>659.86545488327886</v>
      </c>
      <c r="L47" s="241">
        <f t="shared" si="13"/>
        <v>-1631208.6567617734</v>
      </c>
      <c r="M47" s="256">
        <f t="shared" si="7"/>
        <v>8664225.8480058331</v>
      </c>
      <c r="N47" s="257">
        <f t="shared" si="2"/>
        <v>555.31637132539697</v>
      </c>
      <c r="O47" s="258">
        <f t="shared" si="8"/>
        <v>904.31331259845877</v>
      </c>
      <c r="P47" s="323"/>
      <c r="Q47" s="115">
        <v>8644767.1811393891</v>
      </c>
      <c r="R47" s="109">
        <f t="shared" si="14"/>
        <v>19458.666866444051</v>
      </c>
      <c r="S47" s="123">
        <f t="shared" si="10"/>
        <v>2.2509185567076706E-3</v>
      </c>
    </row>
    <row r="48" spans="1:19" ht="15" customHeight="1">
      <c r="A48" s="25">
        <v>30</v>
      </c>
      <c r="B48" s="26" t="s">
        <v>32</v>
      </c>
      <c r="C48" s="237">
        <f>Vertetie_ienemumi!I36</f>
        <v>11413872.792361433</v>
      </c>
      <c r="D48" s="240">
        <f>Iedzivotaju_skaits_struktura!C35</f>
        <v>18198</v>
      </c>
      <c r="E48" s="240">
        <f>Iedzivotaju_skaits_struktura!D35</f>
        <v>1423</v>
      </c>
      <c r="F48" s="240">
        <f>Iedzivotaju_skaits_struktura!E35</f>
        <v>2065</v>
      </c>
      <c r="G48" s="240">
        <f>Iedzivotaju_skaits_struktura!F35</f>
        <v>3927</v>
      </c>
      <c r="H48" s="240">
        <v>172.88524188999997</v>
      </c>
      <c r="I48" s="240">
        <f t="shared" si="3"/>
        <v>627.20479131560796</v>
      </c>
      <c r="J48" s="240">
        <f t="shared" si="15"/>
        <v>31428.4855676728</v>
      </c>
      <c r="K48" s="240">
        <f t="shared" si="5"/>
        <v>363.16967191386692</v>
      </c>
      <c r="L48" s="241">
        <f t="shared" si="13"/>
        <v>2905570.5191198904</v>
      </c>
      <c r="M48" s="256">
        <f t="shared" si="7"/>
        <v>14319443.311481323</v>
      </c>
      <c r="N48" s="257">
        <f t="shared" si="2"/>
        <v>455.6198955450223</v>
      </c>
      <c r="O48" s="258">
        <f t="shared" si="8"/>
        <v>786.86906866036509</v>
      </c>
      <c r="P48" s="323"/>
      <c r="Q48" s="115">
        <v>14734577.249922443</v>
      </c>
      <c r="R48" s="109">
        <f t="shared" si="14"/>
        <v>-415133.93844112009</v>
      </c>
      <c r="S48" s="123">
        <f t="shared" si="10"/>
        <v>-2.8174132952698439E-2</v>
      </c>
    </row>
    <row r="49" spans="1:19" ht="15" customHeight="1">
      <c r="A49" s="25">
        <v>31</v>
      </c>
      <c r="B49" s="26" t="s">
        <v>33</v>
      </c>
      <c r="C49" s="237">
        <f>Vertetie_ienemumi!I37</f>
        <v>1175719.0926720216</v>
      </c>
      <c r="D49" s="240">
        <f>Iedzivotaju_skaits_struktura!C36</f>
        <v>2444</v>
      </c>
      <c r="E49" s="240">
        <f>Iedzivotaju_skaits_struktura!D36</f>
        <v>109</v>
      </c>
      <c r="F49" s="240">
        <f>Iedzivotaju_skaits_struktura!E36</f>
        <v>230</v>
      </c>
      <c r="G49" s="240">
        <f>Iedzivotaju_skaits_struktura!F36</f>
        <v>597</v>
      </c>
      <c r="H49" s="240">
        <v>190.31452212299999</v>
      </c>
      <c r="I49" s="240">
        <f t="shared" si="3"/>
        <v>481.06345854010704</v>
      </c>
      <c r="J49" s="240">
        <f t="shared" si="15"/>
        <v>4179.9180736269591</v>
      </c>
      <c r="K49" s="240">
        <f t="shared" si="5"/>
        <v>281.27802314839096</v>
      </c>
      <c r="L49" s="241">
        <f t="shared" si="13"/>
        <v>613714.09338883136</v>
      </c>
      <c r="M49" s="256">
        <f t="shared" si="7"/>
        <v>1789433.1860608528</v>
      </c>
      <c r="N49" s="257">
        <f t="shared" si="2"/>
        <v>428.10245429239785</v>
      </c>
      <c r="O49" s="258">
        <f t="shared" si="8"/>
        <v>732.17397138332763</v>
      </c>
      <c r="P49" s="323"/>
      <c r="Q49" s="115">
        <v>1941703.4672213427</v>
      </c>
      <c r="R49" s="109">
        <f t="shared" si="14"/>
        <v>-152270.28116048989</v>
      </c>
      <c r="S49" s="123">
        <f t="shared" si="10"/>
        <v>-7.842097608158205E-2</v>
      </c>
    </row>
    <row r="50" spans="1:19" ht="15" customHeight="1">
      <c r="A50" s="25">
        <v>32</v>
      </c>
      <c r="B50" s="26" t="s">
        <v>34</v>
      </c>
      <c r="C50" s="237">
        <f>Vertetie_ienemumi!I38</f>
        <v>963761.06803905626</v>
      </c>
      <c r="D50" s="240">
        <f>Iedzivotaju_skaits_struktura!C37</f>
        <v>2589</v>
      </c>
      <c r="E50" s="240">
        <f>Iedzivotaju_skaits_struktura!D37</f>
        <v>134</v>
      </c>
      <c r="F50" s="240">
        <f>Iedzivotaju_skaits_struktura!E37</f>
        <v>222</v>
      </c>
      <c r="G50" s="240">
        <f>Iedzivotaju_skaits_struktura!F37</f>
        <v>561</v>
      </c>
      <c r="H50" s="240">
        <v>510.04642095899999</v>
      </c>
      <c r="I50" s="240">
        <f t="shared" si="3"/>
        <v>372.25224721477645</v>
      </c>
      <c r="J50" s="240">
        <f t="shared" si="15"/>
        <v>4816.6905598576795</v>
      </c>
      <c r="K50" s="240">
        <f t="shared" si="5"/>
        <v>200.08781051268795</v>
      </c>
      <c r="L50" s="241">
        <f t="shared" si="13"/>
        <v>966868.26876636327</v>
      </c>
      <c r="M50" s="256">
        <f t="shared" si="7"/>
        <v>1930629.3368054195</v>
      </c>
      <c r="N50" s="257">
        <f t="shared" si="2"/>
        <v>400.82071140199309</v>
      </c>
      <c r="O50" s="258">
        <f t="shared" si="8"/>
        <v>745.70464921028179</v>
      </c>
      <c r="P50" s="323"/>
      <c r="Q50" s="115">
        <v>2070821.376269286</v>
      </c>
      <c r="R50" s="109">
        <f t="shared" si="14"/>
        <v>-140192.0394638665</v>
      </c>
      <c r="S50" s="123">
        <f t="shared" si="10"/>
        <v>-6.7698760052608331E-2</v>
      </c>
    </row>
    <row r="51" spans="1:19" ht="15" customHeight="1">
      <c r="A51" s="25">
        <v>33</v>
      </c>
      <c r="B51" s="26" t="s">
        <v>35</v>
      </c>
      <c r="C51" s="237">
        <f>Vertetie_ienemumi!I39</f>
        <v>2395849.6290841093</v>
      </c>
      <c r="D51" s="240">
        <f>Iedzivotaju_skaits_struktura!C38</f>
        <v>7124</v>
      </c>
      <c r="E51" s="240">
        <f>Iedzivotaju_skaits_struktura!D38</f>
        <v>333</v>
      </c>
      <c r="F51" s="240">
        <f>Iedzivotaju_skaits_struktura!E38</f>
        <v>678</v>
      </c>
      <c r="G51" s="240">
        <f>Iedzivotaju_skaits_struktura!F38</f>
        <v>1627</v>
      </c>
      <c r="H51" s="240">
        <v>949.68602817499993</v>
      </c>
      <c r="I51" s="240">
        <f t="shared" si="3"/>
        <v>336.30679801854427</v>
      </c>
      <c r="J51" s="240">
        <f t="shared" si="15"/>
        <v>12761.002762826</v>
      </c>
      <c r="K51" s="240">
        <f t="shared" si="5"/>
        <v>187.74775569075533</v>
      </c>
      <c r="L51" s="241">
        <f t="shared" si="13"/>
        <v>2666110.6092032874</v>
      </c>
      <c r="M51" s="256">
        <f t="shared" si="7"/>
        <v>5061960.2382873967</v>
      </c>
      <c r="N51" s="257">
        <f t="shared" si="2"/>
        <v>396.67417462155584</v>
      </c>
      <c r="O51" s="258">
        <f t="shared" si="8"/>
        <v>710.55028611558066</v>
      </c>
      <c r="P51" s="323"/>
      <c r="Q51" s="115">
        <v>5465506.3696061727</v>
      </c>
      <c r="R51" s="109">
        <f t="shared" si="14"/>
        <v>-403546.13131877594</v>
      </c>
      <c r="S51" s="123">
        <f t="shared" si="10"/>
        <v>-7.3835085722872229E-2</v>
      </c>
    </row>
    <row r="52" spans="1:19" ht="15" customHeight="1">
      <c r="A52" s="25">
        <v>34</v>
      </c>
      <c r="B52" s="26" t="s">
        <v>36</v>
      </c>
      <c r="C52" s="237">
        <f>Vertetie_ienemumi!I40</f>
        <v>7522965.6915986054</v>
      </c>
      <c r="D52" s="240">
        <f>Iedzivotaju_skaits_struktura!C39</f>
        <v>21977</v>
      </c>
      <c r="E52" s="240">
        <f>Iedzivotaju_skaits_struktura!D39</f>
        <v>992</v>
      </c>
      <c r="F52" s="240">
        <f>Iedzivotaju_skaits_struktura!E39</f>
        <v>1816</v>
      </c>
      <c r="G52" s="240">
        <f>Iedzivotaju_skaits_struktura!F39</f>
        <v>5024</v>
      </c>
      <c r="H52" s="240">
        <v>1875.797891124</v>
      </c>
      <c r="I52" s="240">
        <f t="shared" si="3"/>
        <v>342.31085642256022</v>
      </c>
      <c r="J52" s="240">
        <f t="shared" si="15"/>
        <v>36787.412794508477</v>
      </c>
      <c r="K52" s="240">
        <f t="shared" si="5"/>
        <v>204.49836289443039</v>
      </c>
      <c r="L52" s="241">
        <f t="shared" si="13"/>
        <v>7276711.8798820022</v>
      </c>
      <c r="M52" s="256">
        <f t="shared" si="7"/>
        <v>14799677.571480608</v>
      </c>
      <c r="N52" s="257">
        <f t="shared" si="2"/>
        <v>402.30275649310852</v>
      </c>
      <c r="O52" s="258">
        <f t="shared" si="8"/>
        <v>673.4166433762847</v>
      </c>
      <c r="P52" s="323"/>
      <c r="Q52" s="115">
        <v>15905226.907707937</v>
      </c>
      <c r="R52" s="109">
        <f t="shared" si="14"/>
        <v>-1105549.3362273294</v>
      </c>
      <c r="S52" s="123">
        <f t="shared" si="10"/>
        <v>-6.9508554806694489E-2</v>
      </c>
    </row>
    <row r="53" spans="1:19" ht="15" customHeight="1">
      <c r="A53" s="25">
        <v>35</v>
      </c>
      <c r="B53" s="26" t="s">
        <v>37</v>
      </c>
      <c r="C53" s="237">
        <f>Vertetie_ienemumi!I41</f>
        <v>13083530.3450053</v>
      </c>
      <c r="D53" s="240">
        <f>Iedzivotaju_skaits_struktura!C40</f>
        <v>20808</v>
      </c>
      <c r="E53" s="240">
        <f>Iedzivotaju_skaits_struktura!D40</f>
        <v>1504</v>
      </c>
      <c r="F53" s="240">
        <f>Iedzivotaju_skaits_struktura!E40</f>
        <v>2307</v>
      </c>
      <c r="G53" s="240">
        <f>Iedzivotaju_skaits_struktura!F40</f>
        <v>4399</v>
      </c>
      <c r="H53" s="240">
        <v>887.91436325100005</v>
      </c>
      <c r="I53" s="240">
        <f t="shared" si="3"/>
        <v>628.77404579994709</v>
      </c>
      <c r="J53" s="240">
        <f t="shared" si="15"/>
        <v>36453.069832141526</v>
      </c>
      <c r="K53" s="240">
        <f t="shared" si="5"/>
        <v>358.91436318675267</v>
      </c>
      <c r="L53" s="241">
        <f t="shared" si="13"/>
        <v>3473090.0188798402</v>
      </c>
      <c r="M53" s="256">
        <f t="shared" si="7"/>
        <v>16556620.36388514</v>
      </c>
      <c r="N53" s="257">
        <f t="shared" si="2"/>
        <v>454.19001582376416</v>
      </c>
      <c r="O53" s="258">
        <f t="shared" si="8"/>
        <v>795.68533082877457</v>
      </c>
      <c r="P53" s="323"/>
      <c r="Q53" s="115">
        <v>17473203.999382921</v>
      </c>
      <c r="R53" s="109">
        <f t="shared" si="14"/>
        <v>-916583.63549778052</v>
      </c>
      <c r="S53" s="123">
        <f t="shared" si="10"/>
        <v>-5.245652918206356E-2</v>
      </c>
    </row>
    <row r="54" spans="1:19" ht="15" customHeight="1">
      <c r="A54" s="25">
        <v>36</v>
      </c>
      <c r="B54" s="26" t="s">
        <v>38</v>
      </c>
      <c r="C54" s="237">
        <f>Vertetie_ienemumi!I42</f>
        <v>2143337.767956459</v>
      </c>
      <c r="D54" s="240">
        <f>Iedzivotaju_skaits_struktura!C41</f>
        <v>3864</v>
      </c>
      <c r="E54" s="240">
        <f>Iedzivotaju_skaits_struktura!D41</f>
        <v>249</v>
      </c>
      <c r="F54" s="240">
        <f>Iedzivotaju_skaits_struktura!E41</f>
        <v>395</v>
      </c>
      <c r="G54" s="240">
        <f>Iedzivotaju_skaits_struktura!F41</f>
        <v>886</v>
      </c>
      <c r="H54" s="240">
        <v>675.95648718899997</v>
      </c>
      <c r="I54" s="240">
        <f t="shared" si="3"/>
        <v>554.69403932620571</v>
      </c>
      <c r="J54" s="240">
        <f t="shared" si="15"/>
        <v>7417.4538605272801</v>
      </c>
      <c r="K54" s="240">
        <f t="shared" si="5"/>
        <v>288.95869233005203</v>
      </c>
      <c r="L54" s="241">
        <f t="shared" si="13"/>
        <v>1051235.9785727472</v>
      </c>
      <c r="M54" s="256">
        <f t="shared" si="7"/>
        <v>3194573.7465292062</v>
      </c>
      <c r="N54" s="257">
        <f t="shared" si="2"/>
        <v>430.68333239380814</v>
      </c>
      <c r="O54" s="258">
        <f t="shared" si="8"/>
        <v>826.75303999203061</v>
      </c>
      <c r="P54" s="323"/>
      <c r="Q54" s="115">
        <v>3375216.8127041059</v>
      </c>
      <c r="R54" s="109">
        <f t="shared" si="14"/>
        <v>-180643.06617489969</v>
      </c>
      <c r="S54" s="123">
        <f t="shared" si="10"/>
        <v>-5.352043326371525E-2</v>
      </c>
    </row>
    <row r="55" spans="1:19" ht="15" customHeight="1">
      <c r="A55" s="25">
        <v>37</v>
      </c>
      <c r="B55" s="26" t="s">
        <v>39</v>
      </c>
      <c r="C55" s="237">
        <f>Vertetie_ienemumi!I43</f>
        <v>1446862.5708014152</v>
      </c>
      <c r="D55" s="240">
        <f>Iedzivotaju_skaits_struktura!C42</f>
        <v>2813</v>
      </c>
      <c r="E55" s="240">
        <f>Iedzivotaju_skaits_struktura!D42</f>
        <v>186</v>
      </c>
      <c r="F55" s="240">
        <f>Iedzivotaju_skaits_struktura!E42</f>
        <v>259</v>
      </c>
      <c r="G55" s="240">
        <f>Iedzivotaju_skaits_struktura!F42</f>
        <v>667</v>
      </c>
      <c r="H55" s="240">
        <v>320.38728050499998</v>
      </c>
      <c r="I55" s="240">
        <f t="shared" si="3"/>
        <v>514.34858542531651</v>
      </c>
      <c r="J55" s="240">
        <f t="shared" si="15"/>
        <v>5073.1486663675996</v>
      </c>
      <c r="K55" s="240">
        <f t="shared" si="5"/>
        <v>285.20011258360705</v>
      </c>
      <c r="L55" s="241">
        <f t="shared" si="13"/>
        <v>731650.78027087997</v>
      </c>
      <c r="M55" s="256">
        <f t="shared" si="7"/>
        <v>2178513.3510722951</v>
      </c>
      <c r="N55" s="257">
        <f t="shared" si="2"/>
        <v>429.42036481499798</v>
      </c>
      <c r="O55" s="258">
        <f t="shared" si="8"/>
        <v>774.44484574201749</v>
      </c>
      <c r="P55" s="323"/>
      <c r="Q55" s="115">
        <v>2313847.7099947412</v>
      </c>
      <c r="R55" s="109">
        <f t="shared" si="14"/>
        <v>-135334.35892244615</v>
      </c>
      <c r="S55" s="123">
        <f t="shared" si="10"/>
        <v>-5.8488879081308953E-2</v>
      </c>
    </row>
    <row r="56" spans="1:19" ht="15" customHeight="1">
      <c r="A56" s="25">
        <v>38</v>
      </c>
      <c r="B56" s="26" t="s">
        <v>40</v>
      </c>
      <c r="C56" s="237">
        <f>Vertetie_ienemumi!I44</f>
        <v>5427940.2115035448</v>
      </c>
      <c r="D56" s="240">
        <f>Iedzivotaju_skaits_struktura!C43</f>
        <v>7406</v>
      </c>
      <c r="E56" s="240">
        <f>Iedzivotaju_skaits_struktura!D43</f>
        <v>466</v>
      </c>
      <c r="F56" s="240">
        <f>Iedzivotaju_skaits_struktura!E43</f>
        <v>782</v>
      </c>
      <c r="G56" s="240">
        <f>Iedzivotaju_skaits_struktura!F43</f>
        <v>1719</v>
      </c>
      <c r="H56" s="240">
        <v>396.10336467500002</v>
      </c>
      <c r="I56" s="240">
        <f t="shared" si="3"/>
        <v>732.91118167749732</v>
      </c>
      <c r="J56" s="240">
        <f t="shared" si="15"/>
        <v>12919.897114305999</v>
      </c>
      <c r="K56" s="240">
        <f t="shared" si="5"/>
        <v>420.12255697402355</v>
      </c>
      <c r="L56" s="241">
        <f t="shared" si="13"/>
        <v>705875.90007414459</v>
      </c>
      <c r="M56" s="256">
        <f t="shared" si="7"/>
        <v>6133816.1115776896</v>
      </c>
      <c r="N56" s="257">
        <f t="shared" si="2"/>
        <v>474.75734963754559</v>
      </c>
      <c r="O56" s="258">
        <f t="shared" si="8"/>
        <v>828.22253734508365</v>
      </c>
      <c r="P56" s="323"/>
      <c r="Q56" s="115">
        <v>6248223.0641098591</v>
      </c>
      <c r="R56" s="109">
        <f t="shared" si="14"/>
        <v>-114406.95253216941</v>
      </c>
      <c r="S56" s="123">
        <f t="shared" si="10"/>
        <v>-1.8310318207000242E-2</v>
      </c>
    </row>
    <row r="57" spans="1:19" ht="15" customHeight="1">
      <c r="A57" s="25">
        <v>39</v>
      </c>
      <c r="B57" s="26" t="s">
        <v>41</v>
      </c>
      <c r="C57" s="237">
        <f>Vertetie_ienemumi!I45</f>
        <v>1367416.6161664135</v>
      </c>
      <c r="D57" s="240">
        <f>Iedzivotaju_skaits_struktura!C44</f>
        <v>2875</v>
      </c>
      <c r="E57" s="240">
        <f>Iedzivotaju_skaits_struktura!D44</f>
        <v>140</v>
      </c>
      <c r="F57" s="240">
        <f>Iedzivotaju_skaits_struktura!E44</f>
        <v>269</v>
      </c>
      <c r="G57" s="240">
        <f>Iedzivotaju_skaits_struktura!F44</f>
        <v>725</v>
      </c>
      <c r="H57" s="240">
        <v>378.90123747199999</v>
      </c>
      <c r="I57" s="240">
        <f t="shared" si="3"/>
        <v>475.62317084049164</v>
      </c>
      <c r="J57" s="240">
        <f t="shared" si="15"/>
        <v>5191.9698809574402</v>
      </c>
      <c r="K57" s="240">
        <f t="shared" si="5"/>
        <v>263.37144619842269</v>
      </c>
      <c r="L57" s="241">
        <f t="shared" si="13"/>
        <v>824038.27815398597</v>
      </c>
      <c r="M57" s="256">
        <f t="shared" si="7"/>
        <v>2191454.8943203995</v>
      </c>
      <c r="N57" s="257">
        <f t="shared" si="2"/>
        <v>422.0854405103517</v>
      </c>
      <c r="O57" s="258">
        <f t="shared" si="8"/>
        <v>762.24518063318249</v>
      </c>
      <c r="P57" s="323"/>
      <c r="Q57" s="115">
        <v>2375363.1112836832</v>
      </c>
      <c r="R57" s="109">
        <f t="shared" si="14"/>
        <v>-183908.21696328372</v>
      </c>
      <c r="S57" s="123">
        <f t="shared" si="10"/>
        <v>-7.7423201568494915E-2</v>
      </c>
    </row>
    <row r="58" spans="1:19" ht="15" customHeight="1">
      <c r="A58" s="25">
        <v>40</v>
      </c>
      <c r="B58" s="26" t="s">
        <v>42</v>
      </c>
      <c r="C58" s="237">
        <f>Vertetie_ienemumi!I46</f>
        <v>22251372.442881137</v>
      </c>
      <c r="D58" s="240">
        <f>Iedzivotaju_skaits_struktura!C45</f>
        <v>9582</v>
      </c>
      <c r="E58" s="240">
        <f>Iedzivotaju_skaits_struktura!D45</f>
        <v>859</v>
      </c>
      <c r="F58" s="240">
        <f>Iedzivotaju_skaits_struktura!E45</f>
        <v>1388</v>
      </c>
      <c r="G58" s="240">
        <f>Iedzivotaju_skaits_struktura!F45</f>
        <v>1347</v>
      </c>
      <c r="H58" s="240">
        <v>152.37739514700002</v>
      </c>
      <c r="I58" s="240">
        <f t="shared" si="3"/>
        <v>2322.2054313171716</v>
      </c>
      <c r="J58" s="240">
        <f t="shared" si="15"/>
        <v>17345.333640623438</v>
      </c>
      <c r="K58" s="242">
        <f t="shared" si="5"/>
        <v>1282.8448794301407</v>
      </c>
      <c r="L58" s="241">
        <f t="shared" si="13"/>
        <v>-8988236.8691560254</v>
      </c>
      <c r="M58" s="256">
        <f t="shared" si="7"/>
        <v>13263135.573725112</v>
      </c>
      <c r="N58" s="257">
        <f t="shared" si="2"/>
        <v>764.65151080532337</v>
      </c>
      <c r="O58" s="258">
        <f t="shared" si="8"/>
        <v>1384.1719446592685</v>
      </c>
      <c r="P58" s="323"/>
      <c r="Q58" s="115">
        <v>10687869.35439321</v>
      </c>
      <c r="R58" s="109">
        <f t="shared" si="14"/>
        <v>2575266.2193319015</v>
      </c>
      <c r="S58" s="333">
        <f t="shared" si="10"/>
        <v>0.24095225474227444</v>
      </c>
    </row>
    <row r="59" spans="1:19" ht="15" customHeight="1">
      <c r="A59" s="25">
        <v>41</v>
      </c>
      <c r="B59" s="26" t="s">
        <v>43</v>
      </c>
      <c r="C59" s="237">
        <f>Vertetie_ienemumi!I47</f>
        <v>5063482.5311644748</v>
      </c>
      <c r="D59" s="240">
        <f>Iedzivotaju_skaits_struktura!C46</f>
        <v>9005</v>
      </c>
      <c r="E59" s="240">
        <f>Iedzivotaju_skaits_struktura!D46</f>
        <v>652</v>
      </c>
      <c r="F59" s="240">
        <f>Iedzivotaju_skaits_struktura!E46</f>
        <v>1015</v>
      </c>
      <c r="G59" s="240">
        <f>Iedzivotaju_skaits_struktura!F46</f>
        <v>1993</v>
      </c>
      <c r="H59" s="240">
        <v>489.899436224</v>
      </c>
      <c r="I59" s="240">
        <f t="shared" si="3"/>
        <v>562.29678302770401</v>
      </c>
      <c r="J59" s="240">
        <f t="shared" si="15"/>
        <v>16059.047143060479</v>
      </c>
      <c r="K59" s="240">
        <f t="shared" si="5"/>
        <v>315.30404550512412</v>
      </c>
      <c r="L59" s="241">
        <f t="shared" si="13"/>
        <v>1995046.2573787335</v>
      </c>
      <c r="M59" s="256">
        <f t="shared" si="7"/>
        <v>7058528.7885432085</v>
      </c>
      <c r="N59" s="257">
        <f t="shared" si="2"/>
        <v>439.53596534482915</v>
      </c>
      <c r="O59" s="258">
        <f t="shared" si="8"/>
        <v>783.84550677881271</v>
      </c>
      <c r="P59" s="323"/>
      <c r="Q59" s="115">
        <v>7438532.2311268831</v>
      </c>
      <c r="R59" s="109">
        <f t="shared" si="14"/>
        <v>-380003.44258367456</v>
      </c>
      <c r="S59" s="123">
        <f t="shared" si="10"/>
        <v>-5.108580977757049E-2</v>
      </c>
    </row>
    <row r="60" spans="1:19" ht="15" customHeight="1">
      <c r="A60" s="25">
        <v>42</v>
      </c>
      <c r="B60" s="26" t="s">
        <v>44</v>
      </c>
      <c r="C60" s="237">
        <f>Vertetie_ienemumi!I48</f>
        <v>10777387.758970864</v>
      </c>
      <c r="D60" s="240">
        <f>Iedzivotaju_skaits_struktura!C47</f>
        <v>21158</v>
      </c>
      <c r="E60" s="240">
        <f>Iedzivotaju_skaits_struktura!D47</f>
        <v>1378</v>
      </c>
      <c r="F60" s="240">
        <f>Iedzivotaju_skaits_struktura!E47</f>
        <v>2138</v>
      </c>
      <c r="G60" s="240">
        <f>Iedzivotaju_skaits_struktura!F47</f>
        <v>4559</v>
      </c>
      <c r="H60" s="240">
        <v>1871.8623748970001</v>
      </c>
      <c r="I60" s="240">
        <f t="shared" si="3"/>
        <v>509.37648922255715</v>
      </c>
      <c r="J60" s="240">
        <f t="shared" si="15"/>
        <v>37571.290809843435</v>
      </c>
      <c r="K60" s="240">
        <f t="shared" si="5"/>
        <v>286.85167655052345</v>
      </c>
      <c r="L60" s="241">
        <f t="shared" si="13"/>
        <v>5377340.3139550481</v>
      </c>
      <c r="M60" s="256">
        <f t="shared" si="7"/>
        <v>16154728.072925912</v>
      </c>
      <c r="N60" s="257">
        <f t="shared" si="2"/>
        <v>429.97532756296675</v>
      </c>
      <c r="O60" s="258">
        <f t="shared" si="8"/>
        <v>763.52812519736801</v>
      </c>
      <c r="P60" s="323"/>
      <c r="Q60" s="115">
        <v>16981622.621630918</v>
      </c>
      <c r="R60" s="109">
        <f t="shared" si="14"/>
        <v>-826894.54870500602</v>
      </c>
      <c r="S60" s="123">
        <f t="shared" si="10"/>
        <v>-4.8693494557564887E-2</v>
      </c>
    </row>
    <row r="61" spans="1:19" ht="15" customHeight="1">
      <c r="A61" s="25">
        <v>43</v>
      </c>
      <c r="B61" s="26" t="s">
        <v>45</v>
      </c>
      <c r="C61" s="237">
        <f>Vertetie_ienemumi!I49</f>
        <v>5660559.0379532427</v>
      </c>
      <c r="D61" s="240">
        <f>Iedzivotaju_skaits_struktura!C48</f>
        <v>8984</v>
      </c>
      <c r="E61" s="240">
        <f>Iedzivotaju_skaits_struktura!D48</f>
        <v>677</v>
      </c>
      <c r="F61" s="240">
        <f>Iedzivotaju_skaits_struktura!E48</f>
        <v>1106</v>
      </c>
      <c r="G61" s="240">
        <f>Iedzivotaju_skaits_struktura!F48</f>
        <v>1670</v>
      </c>
      <c r="H61" s="240">
        <v>311.845644182</v>
      </c>
      <c r="I61" s="240">
        <f t="shared" si="3"/>
        <v>630.07113067155422</v>
      </c>
      <c r="J61" s="240">
        <f t="shared" si="15"/>
        <v>15883.54537915664</v>
      </c>
      <c r="K61" s="240">
        <f t="shared" si="5"/>
        <v>356.37881233879779</v>
      </c>
      <c r="L61" s="241">
        <f t="shared" si="13"/>
        <v>1540055.8722580087</v>
      </c>
      <c r="M61" s="256">
        <f t="shared" si="7"/>
        <v>7200614.9102112511</v>
      </c>
      <c r="N61" s="257">
        <f t="shared" si="2"/>
        <v>453.33801354326965</v>
      </c>
      <c r="O61" s="258">
        <f t="shared" si="8"/>
        <v>801.49320015708497</v>
      </c>
      <c r="P61" s="323"/>
      <c r="Q61" s="115">
        <v>7554153.8856330095</v>
      </c>
      <c r="R61" s="109">
        <f t="shared" si="14"/>
        <v>-353538.97542175837</v>
      </c>
      <c r="S61" s="123">
        <f t="shared" si="10"/>
        <v>-4.680060543830622E-2</v>
      </c>
    </row>
    <row r="62" spans="1:19" ht="15" customHeight="1">
      <c r="A62" s="25">
        <v>44</v>
      </c>
      <c r="B62" s="26" t="s">
        <v>46</v>
      </c>
      <c r="C62" s="237">
        <f>Vertetie_ienemumi!I50</f>
        <v>10261989.982353315</v>
      </c>
      <c r="D62" s="240">
        <f>Iedzivotaju_skaits_struktura!C49</f>
        <v>10275</v>
      </c>
      <c r="E62" s="240">
        <f>Iedzivotaju_skaits_struktura!D49</f>
        <v>1117</v>
      </c>
      <c r="F62" s="240">
        <f>Iedzivotaju_skaits_struktura!E49</f>
        <v>1560</v>
      </c>
      <c r="G62" s="240">
        <f>Iedzivotaju_skaits_struktura!F49</f>
        <v>1634</v>
      </c>
      <c r="H62" s="240">
        <v>130.61149551599999</v>
      </c>
      <c r="I62" s="240">
        <f t="shared" si="3"/>
        <v>998.73381823389923</v>
      </c>
      <c r="J62" s="240">
        <f t="shared" si="15"/>
        <v>19382.069473184318</v>
      </c>
      <c r="K62" s="240">
        <f t="shared" si="5"/>
        <v>529.45790936056085</v>
      </c>
      <c r="L62" s="241">
        <f t="shared" si="13"/>
        <v>-348129.39324116521</v>
      </c>
      <c r="M62" s="256">
        <f t="shared" si="7"/>
        <v>9913860.5891121496</v>
      </c>
      <c r="N62" s="257">
        <f t="shared" si="2"/>
        <v>511.49649436703737</v>
      </c>
      <c r="O62" s="258">
        <f t="shared" si="8"/>
        <v>964.85261207904136</v>
      </c>
      <c r="P62" s="323"/>
      <c r="Q62" s="115">
        <v>10087374.610263666</v>
      </c>
      <c r="R62" s="109">
        <f t="shared" si="14"/>
        <v>-173514.02115151659</v>
      </c>
      <c r="S62" s="123">
        <f t="shared" si="10"/>
        <v>-1.7201108103487073E-2</v>
      </c>
    </row>
    <row r="63" spans="1:19" ht="15" customHeight="1">
      <c r="A63" s="25">
        <v>45</v>
      </c>
      <c r="B63" s="26" t="s">
        <v>47</v>
      </c>
      <c r="C63" s="237">
        <f>Vertetie_ienemumi!I51</f>
        <v>5527825.9711122643</v>
      </c>
      <c r="D63" s="240">
        <f>Iedzivotaju_skaits_struktura!C50</f>
        <v>8198</v>
      </c>
      <c r="E63" s="240">
        <f>Iedzivotaju_skaits_struktura!D50</f>
        <v>640</v>
      </c>
      <c r="F63" s="240">
        <f>Iedzivotaju_skaits_struktura!E50</f>
        <v>954</v>
      </c>
      <c r="G63" s="240">
        <f>Iedzivotaju_skaits_struktura!F50</f>
        <v>1618</v>
      </c>
      <c r="H63" s="240">
        <v>111.745935086</v>
      </c>
      <c r="I63" s="240">
        <f t="shared" si="3"/>
        <v>674.28957930132526</v>
      </c>
      <c r="J63" s="240">
        <f t="shared" si="15"/>
        <v>14172.813821330719</v>
      </c>
      <c r="K63" s="240">
        <f t="shared" si="5"/>
        <v>390.03023964039085</v>
      </c>
      <c r="L63" s="241">
        <f t="shared" si="13"/>
        <v>1057510.3505120412</v>
      </c>
      <c r="M63" s="256">
        <f t="shared" si="7"/>
        <v>6585336.3216243051</v>
      </c>
      <c r="N63" s="257">
        <f t="shared" si="2"/>
        <v>464.64565220726172</v>
      </c>
      <c r="O63" s="258">
        <f t="shared" si="8"/>
        <v>803.2857186660533</v>
      </c>
      <c r="P63" s="323"/>
      <c r="Q63" s="115">
        <v>6780238.1110512307</v>
      </c>
      <c r="R63" s="109">
        <f t="shared" si="14"/>
        <v>-194901.78942692559</v>
      </c>
      <c r="S63" s="123">
        <f t="shared" si="10"/>
        <v>-2.8745567078131362E-2</v>
      </c>
    </row>
    <row r="64" spans="1:19" ht="15" customHeight="1">
      <c r="A64" s="25">
        <v>46</v>
      </c>
      <c r="B64" s="26" t="s">
        <v>48</v>
      </c>
      <c r="C64" s="237">
        <f>Vertetie_ienemumi!I52</f>
        <v>2804933.918600678</v>
      </c>
      <c r="D64" s="240">
        <f>Iedzivotaju_skaits_struktura!C51</f>
        <v>7048</v>
      </c>
      <c r="E64" s="240">
        <f>Iedzivotaju_skaits_struktura!D51</f>
        <v>357</v>
      </c>
      <c r="F64" s="240">
        <f>Iedzivotaju_skaits_struktura!E51</f>
        <v>605</v>
      </c>
      <c r="G64" s="240">
        <f>Iedzivotaju_skaits_struktura!F51</f>
        <v>1703</v>
      </c>
      <c r="H64" s="240">
        <v>647.22998264299997</v>
      </c>
      <c r="I64" s="240">
        <f t="shared" si="3"/>
        <v>397.97586813289985</v>
      </c>
      <c r="J64" s="240">
        <f t="shared" si="15"/>
        <v>12099.689573617359</v>
      </c>
      <c r="K64" s="240">
        <f t="shared" si="5"/>
        <v>231.81866787034491</v>
      </c>
      <c r="L64" s="241">
        <f t="shared" si="13"/>
        <v>2173882.5886455178</v>
      </c>
      <c r="M64" s="256">
        <f t="shared" si="7"/>
        <v>4978816.5072461963</v>
      </c>
      <c r="N64" s="257">
        <f t="shared" si="2"/>
        <v>411.4829952416469</v>
      </c>
      <c r="O64" s="258">
        <f t="shared" si="8"/>
        <v>706.41550897363743</v>
      </c>
      <c r="P64" s="323"/>
      <c r="Q64" s="115">
        <v>5365739.4434297848</v>
      </c>
      <c r="R64" s="109">
        <f t="shared" si="14"/>
        <v>-386922.93618358858</v>
      </c>
      <c r="S64" s="123">
        <f t="shared" si="10"/>
        <v>-7.2109900278025219E-2</v>
      </c>
    </row>
    <row r="65" spans="1:19" ht="15" customHeight="1">
      <c r="A65" s="25">
        <v>47</v>
      </c>
      <c r="B65" s="26" t="s">
        <v>49</v>
      </c>
      <c r="C65" s="237">
        <f>Vertetie_ienemumi!I53</f>
        <v>2641788.3491952126</v>
      </c>
      <c r="D65" s="240">
        <f>Iedzivotaju_skaits_struktura!C52</f>
        <v>5519</v>
      </c>
      <c r="E65" s="240">
        <f>Iedzivotaju_skaits_struktura!D52</f>
        <v>351</v>
      </c>
      <c r="F65" s="240">
        <f>Iedzivotaju_skaits_struktura!E52</f>
        <v>562</v>
      </c>
      <c r="G65" s="240">
        <f>Iedzivotaju_skaits_struktura!F52</f>
        <v>1226</v>
      </c>
      <c r="H65" s="240">
        <v>684.20240244900003</v>
      </c>
      <c r="I65" s="240">
        <f t="shared" si="3"/>
        <v>478.67156173133043</v>
      </c>
      <c r="J65" s="240">
        <f t="shared" si="15"/>
        <v>10119.687651722481</v>
      </c>
      <c r="K65" s="240">
        <f t="shared" si="5"/>
        <v>261.05433686439437</v>
      </c>
      <c r="L65" s="241">
        <f t="shared" si="13"/>
        <v>1621705.2721401013</v>
      </c>
      <c r="M65" s="256">
        <f t="shared" si="7"/>
        <v>4263493.6213353137</v>
      </c>
      <c r="N65" s="257">
        <f t="shared" si="2"/>
        <v>421.30683950602179</v>
      </c>
      <c r="O65" s="258">
        <f t="shared" si="8"/>
        <v>772.51198067318603</v>
      </c>
      <c r="P65" s="323"/>
      <c r="Q65" s="115">
        <v>4501974.9875159264</v>
      </c>
      <c r="R65" s="109">
        <f t="shared" si="14"/>
        <v>-238481.36618061271</v>
      </c>
      <c r="S65" s="123">
        <f t="shared" si="10"/>
        <v>-5.2972610208170123E-2</v>
      </c>
    </row>
    <row r="66" spans="1:19" ht="15" customHeight="1">
      <c r="A66" s="25">
        <v>48</v>
      </c>
      <c r="B66" s="26" t="s">
        <v>50</v>
      </c>
      <c r="C66" s="237">
        <f>Vertetie_ienemumi!I54</f>
        <v>952169.03808458033</v>
      </c>
      <c r="D66" s="240">
        <f>Iedzivotaju_skaits_struktura!C53</f>
        <v>2171</v>
      </c>
      <c r="E66" s="240">
        <f>Iedzivotaju_skaits_struktura!D53</f>
        <v>138</v>
      </c>
      <c r="F66" s="240">
        <f>Iedzivotaju_skaits_struktura!E53</f>
        <v>227</v>
      </c>
      <c r="G66" s="240">
        <f>Iedzivotaju_skaits_struktura!F53</f>
        <v>505</v>
      </c>
      <c r="H66" s="240">
        <v>251.11449277700001</v>
      </c>
      <c r="I66" s="240">
        <f t="shared" si="3"/>
        <v>438.58546203803792</v>
      </c>
      <c r="J66" s="240">
        <f t="shared" si="15"/>
        <v>3989.3340290210399</v>
      </c>
      <c r="K66" s="240">
        <f t="shared" si="5"/>
        <v>238.67869452842916</v>
      </c>
      <c r="L66" s="241">
        <f t="shared" si="13"/>
        <v>698569.98562143394</v>
      </c>
      <c r="M66" s="256">
        <f t="shared" si="7"/>
        <v>1650739.0237060143</v>
      </c>
      <c r="N66" s="257">
        <f t="shared" si="2"/>
        <v>413.78811894352611</v>
      </c>
      <c r="O66" s="258">
        <f t="shared" si="8"/>
        <v>760.35883173929722</v>
      </c>
      <c r="P66" s="323"/>
      <c r="Q66" s="115">
        <v>1781254.4940677143</v>
      </c>
      <c r="R66" s="109">
        <f t="shared" si="14"/>
        <v>-130515.47036170005</v>
      </c>
      <c r="S66" s="123">
        <f t="shared" si="10"/>
        <v>-7.3271658146754737E-2</v>
      </c>
    </row>
    <row r="67" spans="1:19" ht="15" customHeight="1">
      <c r="A67" s="25">
        <v>49</v>
      </c>
      <c r="B67" s="26" t="s">
        <v>51</v>
      </c>
      <c r="C67" s="237">
        <f>Vertetie_ienemumi!I55</f>
        <v>1325847.1234181384</v>
      </c>
      <c r="D67" s="240">
        <f>Iedzivotaju_skaits_struktura!C54</f>
        <v>2313</v>
      </c>
      <c r="E67" s="240">
        <f>Iedzivotaju_skaits_struktura!D54</f>
        <v>157</v>
      </c>
      <c r="F67" s="240">
        <f>Iedzivotaju_skaits_struktura!E54</f>
        <v>249</v>
      </c>
      <c r="G67" s="240">
        <f>Iedzivotaju_skaits_struktura!F54</f>
        <v>478</v>
      </c>
      <c r="H67" s="240">
        <v>209.31501090999998</v>
      </c>
      <c r="I67" s="240">
        <f t="shared" si="3"/>
        <v>573.21535815743118</v>
      </c>
      <c r="J67" s="240">
        <f t="shared" si="15"/>
        <v>4163.9988165832001</v>
      </c>
      <c r="K67" s="240">
        <f t="shared" si="5"/>
        <v>318.40718064998686</v>
      </c>
      <c r="L67" s="241">
        <f t="shared" si="13"/>
        <v>508722.01515839837</v>
      </c>
      <c r="M67" s="256">
        <f t="shared" si="7"/>
        <v>1834569.1385765367</v>
      </c>
      <c r="N67" s="257">
        <f t="shared" si="2"/>
        <v>440.57868875234357</v>
      </c>
      <c r="O67" s="258">
        <f t="shared" si="8"/>
        <v>793.15570193538122</v>
      </c>
      <c r="P67" s="323"/>
      <c r="Q67" s="115">
        <v>1947479.5358900225</v>
      </c>
      <c r="R67" s="109">
        <f t="shared" si="14"/>
        <v>-112910.39731348585</v>
      </c>
      <c r="S67" s="123">
        <f t="shared" si="10"/>
        <v>-5.7977706688396302E-2</v>
      </c>
    </row>
    <row r="68" spans="1:19" ht="15" customHeight="1">
      <c r="A68" s="25">
        <v>50</v>
      </c>
      <c r="B68" s="26" t="s">
        <v>52</v>
      </c>
      <c r="C68" s="237">
        <f>Vertetie_ienemumi!I56</f>
        <v>2103603.7847335213</v>
      </c>
      <c r="D68" s="240">
        <f>Iedzivotaju_skaits_struktura!C55</f>
        <v>4451</v>
      </c>
      <c r="E68" s="240">
        <f>Iedzivotaju_skaits_struktura!D55</f>
        <v>239</v>
      </c>
      <c r="F68" s="240">
        <f>Iedzivotaju_skaits_struktura!E55</f>
        <v>388</v>
      </c>
      <c r="G68" s="240">
        <f>Iedzivotaju_skaits_struktura!F55</f>
        <v>1027</v>
      </c>
      <c r="H68" s="240">
        <v>905.32745799999998</v>
      </c>
      <c r="I68" s="240">
        <f t="shared" si="3"/>
        <v>472.61374628926563</v>
      </c>
      <c r="J68" s="240">
        <f t="shared" si="15"/>
        <v>8411.2177361600006</v>
      </c>
      <c r="K68" s="240">
        <f t="shared" si="5"/>
        <v>250.09503388434288</v>
      </c>
      <c r="L68" s="241">
        <f t="shared" si="13"/>
        <v>1409124.8526239344</v>
      </c>
      <c r="M68" s="256">
        <f t="shared" si="7"/>
        <v>3512728.6373574557</v>
      </c>
      <c r="N68" s="257">
        <f t="shared" si="2"/>
        <v>417.62426649070824</v>
      </c>
      <c r="O68" s="258">
        <f t="shared" si="8"/>
        <v>789.19987359187951</v>
      </c>
      <c r="P68" s="323"/>
      <c r="Q68" s="115">
        <v>3733304.340739232</v>
      </c>
      <c r="R68" s="109">
        <f t="shared" si="14"/>
        <v>-220575.70338177634</v>
      </c>
      <c r="S68" s="123">
        <f t="shared" si="10"/>
        <v>-5.9083236524483329E-2</v>
      </c>
    </row>
    <row r="69" spans="1:19" ht="15" customHeight="1">
      <c r="A69" s="25">
        <v>51</v>
      </c>
      <c r="B69" s="26" t="s">
        <v>53</v>
      </c>
      <c r="C69" s="237">
        <f>Vertetie_ienemumi!I57</f>
        <v>14402987.165110309</v>
      </c>
      <c r="D69" s="240">
        <f>Iedzivotaju_skaits_struktura!C56</f>
        <v>23356</v>
      </c>
      <c r="E69" s="240">
        <f>Iedzivotaju_skaits_struktura!D56</f>
        <v>1470</v>
      </c>
      <c r="F69" s="240">
        <f>Iedzivotaju_skaits_struktura!E56</f>
        <v>2408</v>
      </c>
      <c r="G69" s="240">
        <f>Iedzivotaju_skaits_struktura!F56</f>
        <v>4776</v>
      </c>
      <c r="H69" s="240">
        <v>1316.8653482509999</v>
      </c>
      <c r="I69" s="240">
        <f t="shared" si="3"/>
        <v>616.67182587387856</v>
      </c>
      <c r="J69" s="240">
        <f t="shared" si="15"/>
        <v>40181.755329341519</v>
      </c>
      <c r="K69" s="240">
        <f t="shared" si="5"/>
        <v>358.44594261896168</v>
      </c>
      <c r="L69" s="241">
        <f t="shared" si="13"/>
        <v>3840840.3203972257</v>
      </c>
      <c r="M69" s="256">
        <f t="shared" si="7"/>
        <v>18243827.485507533</v>
      </c>
      <c r="N69" s="257">
        <f t="shared" si="2"/>
        <v>454.03261594660916</v>
      </c>
      <c r="O69" s="258">
        <f t="shared" si="8"/>
        <v>781.11951898901918</v>
      </c>
      <c r="P69" s="323"/>
      <c r="Q69" s="115">
        <v>19007047.122762807</v>
      </c>
      <c r="R69" s="109">
        <f t="shared" si="14"/>
        <v>-763219.63725527376</v>
      </c>
      <c r="S69" s="123">
        <f t="shared" si="10"/>
        <v>-4.0154561217520368E-2</v>
      </c>
    </row>
    <row r="70" spans="1:19" ht="15" customHeight="1">
      <c r="A70" s="25">
        <v>52</v>
      </c>
      <c r="B70" s="26" t="s">
        <v>54</v>
      </c>
      <c r="C70" s="237">
        <f>Vertetie_ienemumi!I58</f>
        <v>3826452.8198292046</v>
      </c>
      <c r="D70" s="240">
        <f>Iedzivotaju_skaits_struktura!C57</f>
        <v>8146</v>
      </c>
      <c r="E70" s="240">
        <f>Iedzivotaju_skaits_struktura!D57</f>
        <v>509</v>
      </c>
      <c r="F70" s="240">
        <f>Iedzivotaju_skaits_struktura!E57</f>
        <v>931</v>
      </c>
      <c r="G70" s="240">
        <f>Iedzivotaju_skaits_struktura!F57</f>
        <v>1787</v>
      </c>
      <c r="H70" s="240">
        <v>648.59779573499998</v>
      </c>
      <c r="I70" s="240">
        <f t="shared" si="3"/>
        <v>469.73395774971823</v>
      </c>
      <c r="J70" s="240">
        <f t="shared" si="15"/>
        <v>14680.368649517199</v>
      </c>
      <c r="K70" s="240">
        <f t="shared" si="5"/>
        <v>260.65100347156795</v>
      </c>
      <c r="L70" s="241">
        <f t="shared" si="13"/>
        <v>2356497.2812647549</v>
      </c>
      <c r="M70" s="256">
        <f t="shared" si="7"/>
        <v>6182950.1010939591</v>
      </c>
      <c r="N70" s="257">
        <f t="shared" si="2"/>
        <v>421.17131038785601</v>
      </c>
      <c r="O70" s="258">
        <f t="shared" si="8"/>
        <v>759.01670772083958</v>
      </c>
      <c r="P70" s="323"/>
      <c r="Q70" s="115">
        <v>6505211.4538490456</v>
      </c>
      <c r="R70" s="109">
        <f t="shared" si="14"/>
        <v>-322261.3527550865</v>
      </c>
      <c r="S70" s="123">
        <f t="shared" si="10"/>
        <v>-4.9538951199566084E-2</v>
      </c>
    </row>
    <row r="71" spans="1:19" ht="15" customHeight="1">
      <c r="A71" s="25">
        <v>53</v>
      </c>
      <c r="B71" s="26" t="s">
        <v>55</v>
      </c>
      <c r="C71" s="237">
        <f>Vertetie_ienemumi!I59</f>
        <v>2033431.4967875988</v>
      </c>
      <c r="D71" s="240">
        <f>Iedzivotaju_skaits_struktura!C58</f>
        <v>5553</v>
      </c>
      <c r="E71" s="240">
        <f>Iedzivotaju_skaits_struktura!D58</f>
        <v>295</v>
      </c>
      <c r="F71" s="240">
        <f>Iedzivotaju_skaits_struktura!E58</f>
        <v>516</v>
      </c>
      <c r="G71" s="240">
        <f>Iedzivotaju_skaits_struktura!F58</f>
        <v>1242</v>
      </c>
      <c r="H71" s="240">
        <v>628.25698933000001</v>
      </c>
      <c r="I71" s="240">
        <f t="shared" si="3"/>
        <v>366.18611503468372</v>
      </c>
      <c r="J71" s="240">
        <f t="shared" si="15"/>
        <v>9799.4906237816012</v>
      </c>
      <c r="K71" s="240">
        <f t="shared" si="5"/>
        <v>207.50379533532347</v>
      </c>
      <c r="L71" s="241">
        <f t="shared" si="13"/>
        <v>1918827.0313041341</v>
      </c>
      <c r="M71" s="256">
        <f t="shared" si="7"/>
        <v>3952258.5280917329</v>
      </c>
      <c r="N71" s="257">
        <f t="shared" si="2"/>
        <v>403.31264958816456</v>
      </c>
      <c r="O71" s="258">
        <f t="shared" si="8"/>
        <v>711.73393266553808</v>
      </c>
      <c r="P71" s="323"/>
      <c r="Q71" s="115">
        <v>4204912.0919140959</v>
      </c>
      <c r="R71" s="109">
        <f t="shared" si="14"/>
        <v>-252653.56382236304</v>
      </c>
      <c r="S71" s="123">
        <f t="shared" si="10"/>
        <v>-6.0085337885709245E-2</v>
      </c>
    </row>
    <row r="72" spans="1:19" ht="15" customHeight="1">
      <c r="A72" s="25">
        <v>54</v>
      </c>
      <c r="B72" s="26" t="s">
        <v>56</v>
      </c>
      <c r="C72" s="237">
        <f>Vertetie_ienemumi!I60</f>
        <v>3687279.0668932088</v>
      </c>
      <c r="D72" s="240">
        <f>Iedzivotaju_skaits_struktura!C59</f>
        <v>6152</v>
      </c>
      <c r="E72" s="240">
        <f>Iedzivotaju_skaits_struktura!D59</f>
        <v>480</v>
      </c>
      <c r="F72" s="240">
        <f>Iedzivotaju_skaits_struktura!E59</f>
        <v>649</v>
      </c>
      <c r="G72" s="240">
        <f>Iedzivotaju_skaits_struktura!F59</f>
        <v>1233</v>
      </c>
      <c r="H72" s="240">
        <v>498.533585292</v>
      </c>
      <c r="I72" s="240">
        <f t="shared" si="3"/>
        <v>599.36265716729656</v>
      </c>
      <c r="J72" s="240">
        <f t="shared" si="15"/>
        <v>11061.131049643838</v>
      </c>
      <c r="K72" s="240">
        <f t="shared" si="5"/>
        <v>333.35461358736336</v>
      </c>
      <c r="L72" s="241">
        <f t="shared" si="13"/>
        <v>1241576.0095231922</v>
      </c>
      <c r="M72" s="256">
        <f t="shared" si="7"/>
        <v>4928855.0764164012</v>
      </c>
      <c r="N72" s="257">
        <f t="shared" si="2"/>
        <v>445.6013633953923</v>
      </c>
      <c r="O72" s="258">
        <f t="shared" si="8"/>
        <v>801.17930370877787</v>
      </c>
      <c r="P72" s="323"/>
      <c r="Q72" s="115">
        <v>5120448.0765816905</v>
      </c>
      <c r="R72" s="109">
        <f t="shared" si="14"/>
        <v>-191593.00016528927</v>
      </c>
      <c r="S72" s="123">
        <f t="shared" si="10"/>
        <v>-3.7417233277208251E-2</v>
      </c>
    </row>
    <row r="73" spans="1:19" ht="15" customHeight="1">
      <c r="A73" s="25">
        <v>55</v>
      </c>
      <c r="B73" s="26" t="s">
        <v>57</v>
      </c>
      <c r="C73" s="237">
        <f>Vertetie_ienemumi!I61</f>
        <v>3049992.9068771261</v>
      </c>
      <c r="D73" s="240">
        <f>Iedzivotaju_skaits_struktura!C60</f>
        <v>5299</v>
      </c>
      <c r="E73" s="240">
        <f>Iedzivotaju_skaits_struktura!D60</f>
        <v>368</v>
      </c>
      <c r="F73" s="240">
        <f>Iedzivotaju_skaits_struktura!E60</f>
        <v>589</v>
      </c>
      <c r="G73" s="240">
        <f>Iedzivotaju_skaits_struktura!F60</f>
        <v>1098</v>
      </c>
      <c r="H73" s="240">
        <v>360.55195791399996</v>
      </c>
      <c r="I73" s="240">
        <f t="shared" si="3"/>
        <v>575.57895959183361</v>
      </c>
      <c r="J73" s="240">
        <f t="shared" si="15"/>
        <v>9440.8189760292807</v>
      </c>
      <c r="K73" s="240">
        <f t="shared" si="5"/>
        <v>323.06444119108875</v>
      </c>
      <c r="L73" s="241">
        <f t="shared" si="13"/>
        <v>1124205.0969851508</v>
      </c>
      <c r="M73" s="256">
        <f t="shared" si="7"/>
        <v>4174198.0038622767</v>
      </c>
      <c r="N73" s="257">
        <f t="shared" si="2"/>
        <v>442.14363335011268</v>
      </c>
      <c r="O73" s="258">
        <f t="shared" si="8"/>
        <v>787.73315792834057</v>
      </c>
      <c r="P73" s="323"/>
      <c r="Q73" s="115">
        <v>4449403.7035666751</v>
      </c>
      <c r="R73" s="109">
        <f t="shared" si="14"/>
        <v>-275205.6997043984</v>
      </c>
      <c r="S73" s="123">
        <f t="shared" si="10"/>
        <v>-6.1852265615680468E-2</v>
      </c>
    </row>
    <row r="74" spans="1:19" ht="15" customHeight="1">
      <c r="A74" s="25">
        <v>56</v>
      </c>
      <c r="B74" s="26" t="s">
        <v>58</v>
      </c>
      <c r="C74" s="237">
        <f>Vertetie_ienemumi!I62</f>
        <v>5373121.1522470219</v>
      </c>
      <c r="D74" s="240">
        <f>Iedzivotaju_skaits_struktura!C61</f>
        <v>15491</v>
      </c>
      <c r="E74" s="240">
        <f>Iedzivotaju_skaits_struktura!D61</f>
        <v>680</v>
      </c>
      <c r="F74" s="240">
        <f>Iedzivotaju_skaits_struktura!E61</f>
        <v>1382</v>
      </c>
      <c r="G74" s="240">
        <f>Iedzivotaju_skaits_struktura!F61</f>
        <v>3946</v>
      </c>
      <c r="H74" s="240">
        <v>1079.29693804</v>
      </c>
      <c r="I74" s="240">
        <f t="shared" si="3"/>
        <v>346.85437687993169</v>
      </c>
      <c r="J74" s="240">
        <f t="shared" si="15"/>
        <v>26148.091345820802</v>
      </c>
      <c r="K74" s="240">
        <f t="shared" si="5"/>
        <v>205.48808252139585</v>
      </c>
      <c r="L74" s="241">
        <f t="shared" si="13"/>
        <v>5155024.0947964834</v>
      </c>
      <c r="M74" s="256">
        <f t="shared" si="7"/>
        <v>10528145.247043505</v>
      </c>
      <c r="N74" s="257">
        <f t="shared" si="2"/>
        <v>402.63532461332778</v>
      </c>
      <c r="O74" s="258">
        <f t="shared" si="8"/>
        <v>679.62980098402329</v>
      </c>
      <c r="P74" s="323"/>
      <c r="Q74" s="115">
        <v>11309083.297910033</v>
      </c>
      <c r="R74" s="109">
        <f t="shared" si="14"/>
        <v>-780938.05086652748</v>
      </c>
      <c r="S74" s="123">
        <f t="shared" si="10"/>
        <v>-6.9054054187650094E-2</v>
      </c>
    </row>
    <row r="75" spans="1:19" ht="15" customHeight="1">
      <c r="A75" s="25">
        <v>57</v>
      </c>
      <c r="B75" s="26" t="s">
        <v>59</v>
      </c>
      <c r="C75" s="237">
        <f>Vertetie_ienemumi!I63</f>
        <v>3389048.0732440315</v>
      </c>
      <c r="D75" s="240">
        <f>Iedzivotaju_skaits_struktura!C62</f>
        <v>5113</v>
      </c>
      <c r="E75" s="240">
        <f>Iedzivotaju_skaits_struktura!D62</f>
        <v>391</v>
      </c>
      <c r="F75" s="240">
        <f>Iedzivotaju_skaits_struktura!E62</f>
        <v>549</v>
      </c>
      <c r="G75" s="240">
        <f>Iedzivotaju_skaits_struktura!F62</f>
        <v>1079</v>
      </c>
      <c r="H75" s="240">
        <v>341.02349287099997</v>
      </c>
      <c r="I75" s="240">
        <f t="shared" si="3"/>
        <v>662.82966423704897</v>
      </c>
      <c r="J75" s="240">
        <f t="shared" si="15"/>
        <v>9134.4957091639189</v>
      </c>
      <c r="K75" s="240">
        <f t="shared" si="5"/>
        <v>371.01643934695454</v>
      </c>
      <c r="L75" s="241">
        <f t="shared" si="13"/>
        <v>796894.74897463177</v>
      </c>
      <c r="M75" s="256">
        <f t="shared" si="7"/>
        <v>4185942.8222186631</v>
      </c>
      <c r="N75" s="257">
        <f t="shared" si="2"/>
        <v>458.25658640566627</v>
      </c>
      <c r="O75" s="258">
        <f t="shared" si="8"/>
        <v>818.68625507894842</v>
      </c>
      <c r="P75" s="323"/>
      <c r="Q75" s="115">
        <v>4315567.5790589629</v>
      </c>
      <c r="R75" s="109">
        <f t="shared" si="14"/>
        <v>-129624.75684029981</v>
      </c>
      <c r="S75" s="123">
        <f t="shared" si="10"/>
        <v>-3.0036548951126729E-2</v>
      </c>
    </row>
    <row r="76" spans="1:19" ht="15" customHeight="1">
      <c r="A76" s="25">
        <v>58</v>
      </c>
      <c r="B76" s="26" t="s">
        <v>60</v>
      </c>
      <c r="C76" s="237">
        <f>Vertetie_ienemumi!I64</f>
        <v>2857160.4950684975</v>
      </c>
      <c r="D76" s="240">
        <f>Iedzivotaju_skaits_struktura!C63</f>
        <v>5870</v>
      </c>
      <c r="E76" s="240">
        <f>Iedzivotaju_skaits_struktura!D63</f>
        <v>366</v>
      </c>
      <c r="F76" s="240">
        <f>Iedzivotaju_skaits_struktura!E63</f>
        <v>638</v>
      </c>
      <c r="G76" s="240">
        <f>Iedzivotaju_skaits_struktura!F63</f>
        <v>1259</v>
      </c>
      <c r="H76" s="240">
        <v>811.43265664800003</v>
      </c>
      <c r="I76" s="240">
        <f t="shared" si="3"/>
        <v>486.7394369793011</v>
      </c>
      <c r="J76" s="240">
        <f t="shared" si="15"/>
        <v>10971.357638104961</v>
      </c>
      <c r="K76" s="240">
        <f t="shared" si="5"/>
        <v>260.41995797723388</v>
      </c>
      <c r="L76" s="241">
        <f t="shared" si="13"/>
        <v>1762808.8003218027</v>
      </c>
      <c r="M76" s="256">
        <f t="shared" si="7"/>
        <v>4619969.2953903005</v>
      </c>
      <c r="N76" s="257">
        <f t="shared" si="2"/>
        <v>421.09367388996077</v>
      </c>
      <c r="O76" s="258">
        <f t="shared" si="8"/>
        <v>787.04758013463379</v>
      </c>
      <c r="P76" s="323"/>
      <c r="Q76" s="115">
        <v>4788419.7437712243</v>
      </c>
      <c r="R76" s="109">
        <f t="shared" si="14"/>
        <v>-168450.44838092383</v>
      </c>
      <c r="S76" s="123">
        <f t="shared" si="10"/>
        <v>-3.5178713937942474E-2</v>
      </c>
    </row>
    <row r="77" spans="1:19" ht="15" customHeight="1">
      <c r="A77" s="25">
        <v>59</v>
      </c>
      <c r="B77" s="26" t="s">
        <v>61</v>
      </c>
      <c r="C77" s="237">
        <f>Vertetie_ienemumi!I65</f>
        <v>11064531.411051782</v>
      </c>
      <c r="D77" s="240">
        <f>Iedzivotaju_skaits_struktura!C64</f>
        <v>23463</v>
      </c>
      <c r="E77" s="240">
        <f>Iedzivotaju_skaits_struktura!D64</f>
        <v>1566</v>
      </c>
      <c r="F77" s="240">
        <f>Iedzivotaju_skaits_struktura!E64</f>
        <v>2762</v>
      </c>
      <c r="G77" s="240">
        <f>Iedzivotaju_skaits_struktura!F64</f>
        <v>4873</v>
      </c>
      <c r="H77" s="240">
        <v>1756.6885196870001</v>
      </c>
      <c r="I77" s="240">
        <f t="shared" si="3"/>
        <v>471.57360145982108</v>
      </c>
      <c r="J77" s="240">
        <f t="shared" si="15"/>
        <v>42407.746549924232</v>
      </c>
      <c r="K77" s="240">
        <f t="shared" si="5"/>
        <v>260.90826113635012</v>
      </c>
      <c r="L77" s="241">
        <f t="shared" si="13"/>
        <v>6800060.6852676831</v>
      </c>
      <c r="M77" s="256">
        <f t="shared" si="7"/>
        <v>17864592.096319467</v>
      </c>
      <c r="N77" s="257">
        <f t="shared" si="2"/>
        <v>421.2577547663019</v>
      </c>
      <c r="O77" s="258">
        <f t="shared" si="8"/>
        <v>761.39419922087825</v>
      </c>
      <c r="P77" s="323"/>
      <c r="Q77" s="115">
        <v>18810856.039312065</v>
      </c>
      <c r="R77" s="109">
        <f t="shared" si="14"/>
        <v>-946263.94299259782</v>
      </c>
      <c r="S77" s="123">
        <f t="shared" si="10"/>
        <v>-5.0304140386542628E-2</v>
      </c>
    </row>
    <row r="78" spans="1:19" ht="15" customHeight="1">
      <c r="A78" s="25">
        <v>60</v>
      </c>
      <c r="B78" s="26" t="s">
        <v>62</v>
      </c>
      <c r="C78" s="237">
        <f>Vertetie_ienemumi!I66</f>
        <v>3886112.8422274315</v>
      </c>
      <c r="D78" s="240">
        <f>Iedzivotaju_skaits_struktura!C65</f>
        <v>5657</v>
      </c>
      <c r="E78" s="240">
        <f>Iedzivotaju_skaits_struktura!D65</f>
        <v>433</v>
      </c>
      <c r="F78" s="240">
        <f>Iedzivotaju_skaits_struktura!E65</f>
        <v>542</v>
      </c>
      <c r="G78" s="240">
        <f>Iedzivotaju_skaits_struktura!F65</f>
        <v>1183</v>
      </c>
      <c r="H78" s="240">
        <v>491.610639365</v>
      </c>
      <c r="I78" s="240">
        <f t="shared" si="3"/>
        <v>686.95648616359051</v>
      </c>
      <c r="J78" s="240">
        <f t="shared" si="15"/>
        <v>10059.8081718348</v>
      </c>
      <c r="K78" s="240">
        <f t="shared" si="5"/>
        <v>386.30088922646388</v>
      </c>
      <c r="L78" s="241">
        <f t="shared" si="13"/>
        <v>775526.87985409121</v>
      </c>
      <c r="M78" s="256">
        <f t="shared" si="7"/>
        <v>4661639.7220815225</v>
      </c>
      <c r="N78" s="257">
        <f t="shared" si="2"/>
        <v>463.39250634351708</v>
      </c>
      <c r="O78" s="258">
        <f t="shared" si="8"/>
        <v>824.04803289402912</v>
      </c>
      <c r="P78" s="323"/>
      <c r="Q78" s="115">
        <v>5140185.978087726</v>
      </c>
      <c r="R78" s="109">
        <f t="shared" si="14"/>
        <v>-478546.25600620359</v>
      </c>
      <c r="S78" s="123">
        <f t="shared" si="10"/>
        <v>-9.3099015881179192E-2</v>
      </c>
    </row>
    <row r="79" spans="1:19" ht="15" customHeight="1">
      <c r="A79" s="25">
        <v>61</v>
      </c>
      <c r="B79" s="26" t="s">
        <v>63</v>
      </c>
      <c r="C79" s="237">
        <f>Vertetie_ienemumi!I67</f>
        <v>27531349.156728182</v>
      </c>
      <c r="D79" s="240">
        <f>Iedzivotaju_skaits_struktura!C66</f>
        <v>25240</v>
      </c>
      <c r="E79" s="240">
        <f>Iedzivotaju_skaits_struktura!D66</f>
        <v>2843</v>
      </c>
      <c r="F79" s="240">
        <f>Iedzivotaju_skaits_struktura!E66</f>
        <v>3415</v>
      </c>
      <c r="G79" s="240">
        <f>Iedzivotaju_skaits_struktura!F66</f>
        <v>3861</v>
      </c>
      <c r="H79" s="240">
        <v>275.18437521700002</v>
      </c>
      <c r="I79" s="240">
        <f t="shared" si="3"/>
        <v>1090.7824547039693</v>
      </c>
      <c r="J79" s="240">
        <f t="shared" si="15"/>
        <v>46300.940250329833</v>
      </c>
      <c r="K79" s="240">
        <f t="shared" si="5"/>
        <v>594.61749605683349</v>
      </c>
      <c r="L79" s="241">
        <f t="shared" si="13"/>
        <v>-2834817.2342600077</v>
      </c>
      <c r="M79" s="256">
        <f t="shared" si="7"/>
        <v>24696531.922468174</v>
      </c>
      <c r="N79" s="257">
        <f t="shared" si="2"/>
        <v>533.39158533162276</v>
      </c>
      <c r="O79" s="258">
        <f t="shared" si="8"/>
        <v>978.46798424992767</v>
      </c>
      <c r="P79" s="323"/>
      <c r="Q79" s="115">
        <v>25123874.932193544</v>
      </c>
      <c r="R79" s="109">
        <f t="shared" si="14"/>
        <v>-427343.00972536951</v>
      </c>
      <c r="S79" s="123">
        <f t="shared" si="10"/>
        <v>-1.700943866655602E-2</v>
      </c>
    </row>
    <row r="80" spans="1:19" ht="15" customHeight="1">
      <c r="A80" s="25">
        <v>62</v>
      </c>
      <c r="B80" s="26" t="s">
        <v>64</v>
      </c>
      <c r="C80" s="237">
        <f>Vertetie_ienemumi!I68</f>
        <v>6539681.9348626006</v>
      </c>
      <c r="D80" s="240">
        <f>Iedzivotaju_skaits_struktura!C67</f>
        <v>10265</v>
      </c>
      <c r="E80" s="240">
        <f>Iedzivotaju_skaits_struktura!D67</f>
        <v>744</v>
      </c>
      <c r="F80" s="240">
        <f>Iedzivotaju_skaits_struktura!E67</f>
        <v>1222</v>
      </c>
      <c r="G80" s="240">
        <f>Iedzivotaju_skaits_struktura!F67</f>
        <v>2107</v>
      </c>
      <c r="H80" s="240">
        <v>225.45933108199998</v>
      </c>
      <c r="I80" s="240">
        <f t="shared" si="3"/>
        <v>637.08542960181205</v>
      </c>
      <c r="J80" s="240">
        <f t="shared" si="15"/>
        <v>17891.558183244637</v>
      </c>
      <c r="K80" s="240">
        <f t="shared" si="5"/>
        <v>365.51774126565363</v>
      </c>
      <c r="L80" s="241">
        <f t="shared" si="13"/>
        <v>1626184.4515048554</v>
      </c>
      <c r="M80" s="256">
        <f t="shared" si="7"/>
        <v>8165866.3863674561</v>
      </c>
      <c r="N80" s="257">
        <f t="shared" si="2"/>
        <v>456.40889981369833</v>
      </c>
      <c r="O80" s="258">
        <f t="shared" si="8"/>
        <v>795.50573661641067</v>
      </c>
      <c r="P80" s="323"/>
      <c r="Q80" s="115">
        <v>8477141.1347024217</v>
      </c>
      <c r="R80" s="109">
        <f t="shared" si="14"/>
        <v>-311274.74833496567</v>
      </c>
      <c r="S80" s="123">
        <f t="shared" si="10"/>
        <v>-3.6719307062226036E-2</v>
      </c>
    </row>
    <row r="81" spans="1:19" ht="15" customHeight="1">
      <c r="A81" s="25">
        <v>63</v>
      </c>
      <c r="B81" s="26" t="s">
        <v>65</v>
      </c>
      <c r="C81" s="237">
        <f>Vertetie_ienemumi!I69</f>
        <v>1848314.4688131264</v>
      </c>
      <c r="D81" s="240">
        <f>Iedzivotaju_skaits_struktura!C68</f>
        <v>3486</v>
      </c>
      <c r="E81" s="240">
        <f>Iedzivotaju_skaits_struktura!D68</f>
        <v>228</v>
      </c>
      <c r="F81" s="240">
        <f>Iedzivotaju_skaits_struktura!E68</f>
        <v>335</v>
      </c>
      <c r="G81" s="240">
        <f>Iedzivotaju_skaits_struktura!F68</f>
        <v>836</v>
      </c>
      <c r="H81" s="240">
        <v>167.49035225700001</v>
      </c>
      <c r="I81" s="240">
        <f t="shared" si="3"/>
        <v>530.21069099630711</v>
      </c>
      <c r="J81" s="240">
        <f t="shared" si="15"/>
        <v>5984.8453354306403</v>
      </c>
      <c r="K81" s="240">
        <f t="shared" si="5"/>
        <v>308.83245350903138</v>
      </c>
      <c r="L81" s="241">
        <f t="shared" si="13"/>
        <v>769225.65312187932</v>
      </c>
      <c r="M81" s="256">
        <f t="shared" si="7"/>
        <v>2617540.1219350058</v>
      </c>
      <c r="N81" s="257">
        <f t="shared" si="2"/>
        <v>437.36136445147758</v>
      </c>
      <c r="O81" s="258">
        <f t="shared" si="8"/>
        <v>750.87209464572743</v>
      </c>
      <c r="P81" s="323"/>
      <c r="Q81" s="115">
        <v>2720797.9965278991</v>
      </c>
      <c r="R81" s="109">
        <f t="shared" si="14"/>
        <v>-103257.87459289329</v>
      </c>
      <c r="S81" s="123">
        <f t="shared" si="10"/>
        <v>-3.7951319695421759E-2</v>
      </c>
    </row>
    <row r="82" spans="1:19" ht="15" customHeight="1">
      <c r="A82" s="25">
        <v>64</v>
      </c>
      <c r="B82" s="26" t="s">
        <v>66</v>
      </c>
      <c r="C82" s="237">
        <f>Vertetie_ienemumi!I70</f>
        <v>9767585.6242783628</v>
      </c>
      <c r="D82" s="240">
        <f>Iedzivotaju_skaits_struktura!C69</f>
        <v>17645</v>
      </c>
      <c r="E82" s="240">
        <f>Iedzivotaju_skaits_struktura!D69</f>
        <v>1153</v>
      </c>
      <c r="F82" s="240">
        <f>Iedzivotaju_skaits_struktura!E69</f>
        <v>1818</v>
      </c>
      <c r="G82" s="240">
        <f>Iedzivotaju_skaits_struktura!F69</f>
        <v>3976</v>
      </c>
      <c r="H82" s="240">
        <v>1170.314163044</v>
      </c>
      <c r="I82" s="240">
        <f t="shared" si="3"/>
        <v>553.56110083753822</v>
      </c>
      <c r="J82" s="240">
        <f t="shared" si="15"/>
        <v>30990.817527826883</v>
      </c>
      <c r="K82" s="240">
        <f t="shared" si="5"/>
        <v>315.17676535986749</v>
      </c>
      <c r="L82" s="241">
        <f t="shared" si="13"/>
        <v>3852667.8283680254</v>
      </c>
      <c r="M82" s="256">
        <f t="shared" si="7"/>
        <v>13620253.452646388</v>
      </c>
      <c r="N82" s="257">
        <f t="shared" ref="N82:N139" si="16">M82/J82</f>
        <v>439.49319634490644</v>
      </c>
      <c r="O82" s="258">
        <f t="shared" si="8"/>
        <v>771.90441783204233</v>
      </c>
      <c r="P82" s="323"/>
      <c r="Q82" s="115">
        <v>13945888.518919354</v>
      </c>
      <c r="R82" s="109">
        <f t="shared" si="14"/>
        <v>-325635.06627296656</v>
      </c>
      <c r="S82" s="123">
        <f t="shared" si="10"/>
        <v>-2.3349897414653875E-2</v>
      </c>
    </row>
    <row r="83" spans="1:19" ht="15" customHeight="1">
      <c r="A83" s="25">
        <v>65</v>
      </c>
      <c r="B83" s="26" t="s">
        <v>67</v>
      </c>
      <c r="C83" s="237">
        <f>Vertetie_ienemumi!I71</f>
        <v>5237397.5556208584</v>
      </c>
      <c r="D83" s="240">
        <f>Iedzivotaju_skaits_struktura!C70</f>
        <v>11762</v>
      </c>
      <c r="E83" s="240">
        <f>Iedzivotaju_skaits_struktura!D70</f>
        <v>693</v>
      </c>
      <c r="F83" s="240">
        <f>Iedzivotaju_skaits_struktura!E70</f>
        <v>1223</v>
      </c>
      <c r="G83" s="240">
        <f>Iedzivotaju_skaits_struktura!F70</f>
        <v>2773</v>
      </c>
      <c r="H83" s="240">
        <v>622.380581097</v>
      </c>
      <c r="I83" s="240">
        <f t="shared" ref="I83:I139" si="17">C83/D83</f>
        <v>445.28120690536122</v>
      </c>
      <c r="J83" s="240">
        <f t="shared" si="15"/>
        <v>20368.638483267438</v>
      </c>
      <c r="K83" s="240">
        <f t="shared" ref="K83:K139" si="18">C83/J83</f>
        <v>257.13046848582002</v>
      </c>
      <c r="L83" s="241">
        <f t="shared" si="13"/>
        <v>3317192.9301559832</v>
      </c>
      <c r="M83" s="256">
        <f t="shared" ref="M83:M137" si="19">C83+L83</f>
        <v>8554590.4857768416</v>
      </c>
      <c r="N83" s="257">
        <f t="shared" si="16"/>
        <v>419.98833121832479</v>
      </c>
      <c r="O83" s="258">
        <f t="shared" ref="O83:O139" si="20">M83/D83</f>
        <v>727.30747200959377</v>
      </c>
      <c r="P83" s="323"/>
      <c r="Q83" s="115">
        <v>9013382.8791053817</v>
      </c>
      <c r="R83" s="109">
        <f t="shared" si="14"/>
        <v>-458792.39332854003</v>
      </c>
      <c r="S83" s="123">
        <f t="shared" ref="S83:S139" si="21">M83/Q83-1</f>
        <v>-5.0901243127272733E-2</v>
      </c>
    </row>
    <row r="84" spans="1:19" ht="15" customHeight="1">
      <c r="A84" s="25">
        <v>66</v>
      </c>
      <c r="B84" s="26" t="s">
        <v>68</v>
      </c>
      <c r="C84" s="237">
        <f>Vertetie_ienemumi!I72</f>
        <v>1124403.1078407736</v>
      </c>
      <c r="D84" s="240">
        <f>Iedzivotaju_skaits_struktura!C71</f>
        <v>2314</v>
      </c>
      <c r="E84" s="240">
        <f>Iedzivotaju_skaits_struktura!D71</f>
        <v>110</v>
      </c>
      <c r="F84" s="240">
        <f>Iedzivotaju_skaits_struktura!E71</f>
        <v>215</v>
      </c>
      <c r="G84" s="240">
        <f>Iedzivotaju_skaits_struktura!F71</f>
        <v>568</v>
      </c>
      <c r="H84" s="240">
        <v>347.04414861200001</v>
      </c>
      <c r="I84" s="240">
        <f t="shared" si="17"/>
        <v>485.91318402799209</v>
      </c>
      <c r="J84" s="240">
        <f t="shared" si="15"/>
        <v>4220.1271058902403</v>
      </c>
      <c r="K84" s="240">
        <f t="shared" si="18"/>
        <v>266.43820899882104</v>
      </c>
      <c r="L84" s="241">
        <f t="shared" si="13"/>
        <v>661199.94788406673</v>
      </c>
      <c r="M84" s="256">
        <f t="shared" si="19"/>
        <v>1785603.0557248404</v>
      </c>
      <c r="N84" s="257">
        <f t="shared" si="16"/>
        <v>423.1159419896585</v>
      </c>
      <c r="O84" s="258">
        <f t="shared" si="20"/>
        <v>771.65214162698373</v>
      </c>
      <c r="P84" s="323"/>
      <c r="Q84" s="115">
        <v>1927789.3124754746</v>
      </c>
      <c r="R84" s="109">
        <f t="shared" si="14"/>
        <v>-142186.25675063417</v>
      </c>
      <c r="S84" s="123">
        <f t="shared" si="21"/>
        <v>-7.3756118384146863E-2</v>
      </c>
    </row>
    <row r="85" spans="1:19" ht="15" customHeight="1">
      <c r="A85" s="25">
        <v>67</v>
      </c>
      <c r="B85" s="26" t="s">
        <v>69</v>
      </c>
      <c r="C85" s="237">
        <f>Vertetie_ienemumi!I73</f>
        <v>4957324.072679108</v>
      </c>
      <c r="D85" s="240">
        <f>Iedzivotaju_skaits_struktura!C72</f>
        <v>12792</v>
      </c>
      <c r="E85" s="240">
        <f>Iedzivotaju_skaits_struktura!D72</f>
        <v>689</v>
      </c>
      <c r="F85" s="240">
        <f>Iedzivotaju_skaits_struktura!E72</f>
        <v>1170</v>
      </c>
      <c r="G85" s="240">
        <f>Iedzivotaju_skaits_struktura!F72</f>
        <v>3035</v>
      </c>
      <c r="H85" s="240">
        <v>965.34649793400001</v>
      </c>
      <c r="I85" s="240">
        <f t="shared" si="17"/>
        <v>387.53315139767886</v>
      </c>
      <c r="J85" s="240">
        <f t="shared" si="15"/>
        <v>21931.686676859681</v>
      </c>
      <c r="K85" s="240">
        <f t="shared" si="18"/>
        <v>226.03478454348087</v>
      </c>
      <c r="L85" s="241">
        <f t="shared" si="13"/>
        <v>4024567.4839172428</v>
      </c>
      <c r="M85" s="256">
        <f t="shared" si="19"/>
        <v>8981891.5565963499</v>
      </c>
      <c r="N85" s="257">
        <f t="shared" si="16"/>
        <v>409.53947997411547</v>
      </c>
      <c r="O85" s="258">
        <f t="shared" si="20"/>
        <v>702.14912105975213</v>
      </c>
      <c r="P85" s="323"/>
      <c r="Q85" s="115">
        <v>9582895.4168625213</v>
      </c>
      <c r="R85" s="109">
        <f t="shared" si="14"/>
        <v>-601003.8602661714</v>
      </c>
      <c r="S85" s="123">
        <f t="shared" si="21"/>
        <v>-6.2716312150147835E-2</v>
      </c>
    </row>
    <row r="86" spans="1:19" ht="15" customHeight="1">
      <c r="A86" s="25">
        <v>68</v>
      </c>
      <c r="B86" s="26" t="s">
        <v>70</v>
      </c>
      <c r="C86" s="237">
        <f>Vertetie_ienemumi!I74</f>
        <v>11803490.554211339</v>
      </c>
      <c r="D86" s="240">
        <f>Iedzivotaju_skaits_struktura!C73</f>
        <v>23585</v>
      </c>
      <c r="E86" s="240">
        <f>Iedzivotaju_skaits_struktura!D73</f>
        <v>1573</v>
      </c>
      <c r="F86" s="240">
        <f>Iedzivotaju_skaits_struktura!E73</f>
        <v>2404</v>
      </c>
      <c r="G86" s="240">
        <f>Iedzivotaju_skaits_struktura!F73</f>
        <v>5326</v>
      </c>
      <c r="H86" s="240">
        <v>2159.4551631269997</v>
      </c>
      <c r="I86" s="240">
        <f t="shared" si="17"/>
        <v>500.46599763457021</v>
      </c>
      <c r="J86" s="240">
        <f t="shared" si="15"/>
        <v>42326.471847953035</v>
      </c>
      <c r="K86" s="240">
        <f t="shared" si="18"/>
        <v>278.8678110618892</v>
      </c>
      <c r="L86" s="241">
        <f t="shared" si="13"/>
        <v>6282296.3241458619</v>
      </c>
      <c r="M86" s="256">
        <f t="shared" si="19"/>
        <v>18085786.878357202</v>
      </c>
      <c r="N86" s="257">
        <f t="shared" si="16"/>
        <v>427.29256866307543</v>
      </c>
      <c r="O86" s="258">
        <f t="shared" si="20"/>
        <v>766.83429630516014</v>
      </c>
      <c r="P86" s="323"/>
      <c r="Q86" s="115">
        <v>19030266.563858196</v>
      </c>
      <c r="R86" s="109">
        <f t="shared" si="14"/>
        <v>-944479.68550099432</v>
      </c>
      <c r="S86" s="123">
        <f t="shared" si="21"/>
        <v>-4.9630397048390562E-2</v>
      </c>
    </row>
    <row r="87" spans="1:19" ht="15" customHeight="1">
      <c r="A87" s="25">
        <v>69</v>
      </c>
      <c r="B87" s="26" t="s">
        <v>71</v>
      </c>
      <c r="C87" s="237">
        <f>Vertetie_ienemumi!I75</f>
        <v>2536127.8426587852</v>
      </c>
      <c r="D87" s="240">
        <f>Iedzivotaju_skaits_struktura!C74</f>
        <v>3525</v>
      </c>
      <c r="E87" s="240">
        <f>Iedzivotaju_skaits_struktura!D74</f>
        <v>249</v>
      </c>
      <c r="F87" s="240">
        <f>Iedzivotaju_skaits_struktura!E74</f>
        <v>422</v>
      </c>
      <c r="G87" s="240">
        <f>Iedzivotaju_skaits_struktura!F74</f>
        <v>714</v>
      </c>
      <c r="H87" s="240">
        <v>220.68849808899998</v>
      </c>
      <c r="I87" s="240">
        <f t="shared" si="17"/>
        <v>719.46889153440713</v>
      </c>
      <c r="J87" s="240">
        <f t="shared" si="15"/>
        <v>6347.1865170952788</v>
      </c>
      <c r="K87" s="240">
        <f t="shared" si="18"/>
        <v>399.56724697282357</v>
      </c>
      <c r="L87" s="241">
        <f t="shared" si="13"/>
        <v>433405.28495529445</v>
      </c>
      <c r="M87" s="256">
        <f t="shared" si="19"/>
        <v>2969533.1276140795</v>
      </c>
      <c r="N87" s="257">
        <f t="shared" si="16"/>
        <v>467.85030180160112</v>
      </c>
      <c r="O87" s="258">
        <f t="shared" si="20"/>
        <v>842.42074542243392</v>
      </c>
      <c r="P87" s="323"/>
      <c r="Q87" s="115">
        <v>3011979.7001704983</v>
      </c>
      <c r="R87" s="109">
        <f t="shared" si="14"/>
        <v>-42446.572556418832</v>
      </c>
      <c r="S87" s="123">
        <f t="shared" si="21"/>
        <v>-1.4092582547623467E-2</v>
      </c>
    </row>
    <row r="88" spans="1:19" ht="15" customHeight="1">
      <c r="A88" s="25">
        <v>70</v>
      </c>
      <c r="B88" s="26" t="s">
        <v>72</v>
      </c>
      <c r="C88" s="237">
        <f>Vertetie_ienemumi!I76</f>
        <v>28963519.864626087</v>
      </c>
      <c r="D88" s="240">
        <f>Iedzivotaju_skaits_struktura!C75</f>
        <v>23349</v>
      </c>
      <c r="E88" s="240">
        <f>Iedzivotaju_skaits_struktura!D75</f>
        <v>3084</v>
      </c>
      <c r="F88" s="240">
        <f>Iedzivotaju_skaits_struktura!E75</f>
        <v>3688</v>
      </c>
      <c r="G88" s="240">
        <f>Iedzivotaju_skaits_struktura!F75</f>
        <v>2091</v>
      </c>
      <c r="H88" s="240">
        <v>103.752064175</v>
      </c>
      <c r="I88" s="240">
        <f t="shared" si="17"/>
        <v>1240.4608276425581</v>
      </c>
      <c r="J88" s="240">
        <f t="shared" si="15"/>
        <v>44293.483137545991</v>
      </c>
      <c r="K88" s="240">
        <f t="shared" si="18"/>
        <v>653.90025378416794</v>
      </c>
      <c r="L88" s="241">
        <f t="shared" si="13"/>
        <v>-4455407.2589657316</v>
      </c>
      <c r="M88" s="256">
        <f t="shared" si="19"/>
        <v>24508112.605660357</v>
      </c>
      <c r="N88" s="257">
        <f t="shared" si="16"/>
        <v>553.31192919632258</v>
      </c>
      <c r="O88" s="258">
        <f t="shared" si="20"/>
        <v>1049.6429228515292</v>
      </c>
      <c r="P88" s="323"/>
      <c r="Q88" s="115">
        <v>23942221.884828933</v>
      </c>
      <c r="R88" s="109">
        <f t="shared" si="14"/>
        <v>565890.720831424</v>
      </c>
      <c r="S88" s="333">
        <f t="shared" si="21"/>
        <v>2.3635681080626858E-2</v>
      </c>
    </row>
    <row r="89" spans="1:19" ht="15" customHeight="1">
      <c r="A89" s="25">
        <v>71</v>
      </c>
      <c r="B89" s="26" t="s">
        <v>73</v>
      </c>
      <c r="C89" s="237">
        <f>Vertetie_ienemumi!I77</f>
        <v>1699324.4484003147</v>
      </c>
      <c r="D89" s="240">
        <f>Iedzivotaju_skaits_struktura!C76</f>
        <v>3137</v>
      </c>
      <c r="E89" s="240">
        <f>Iedzivotaju_skaits_struktura!D76</f>
        <v>181</v>
      </c>
      <c r="F89" s="240">
        <f>Iedzivotaju_skaits_struktura!E76</f>
        <v>311</v>
      </c>
      <c r="G89" s="240">
        <f>Iedzivotaju_skaits_struktura!F76</f>
        <v>788</v>
      </c>
      <c r="H89" s="240">
        <v>417.139288421</v>
      </c>
      <c r="I89" s="240">
        <f t="shared" si="17"/>
        <v>541.70368135171009</v>
      </c>
      <c r="J89" s="240">
        <f t="shared" si="15"/>
        <v>5791.5717183999195</v>
      </c>
      <c r="K89" s="240">
        <f t="shared" si="18"/>
        <v>293.41334805568113</v>
      </c>
      <c r="L89" s="241">
        <f t="shared" si="13"/>
        <v>803678.15897498431</v>
      </c>
      <c r="M89" s="256">
        <f t="shared" si="19"/>
        <v>2503002.6073752991</v>
      </c>
      <c r="N89" s="257">
        <f t="shared" si="16"/>
        <v>432.18019720332882</v>
      </c>
      <c r="O89" s="258">
        <f t="shared" si="20"/>
        <v>797.89691022483237</v>
      </c>
      <c r="P89" s="323"/>
      <c r="Q89" s="115">
        <v>2539805.826176214</v>
      </c>
      <c r="R89" s="109">
        <f t="shared" si="14"/>
        <v>-36803.218800914939</v>
      </c>
      <c r="S89" s="123">
        <f t="shared" si="21"/>
        <v>-1.4490563972098469E-2</v>
      </c>
    </row>
    <row r="90" spans="1:19" ht="15" customHeight="1">
      <c r="A90" s="25">
        <v>72</v>
      </c>
      <c r="B90" s="26" t="s">
        <v>74</v>
      </c>
      <c r="C90" s="237">
        <f>Vertetie_ienemumi!I78</f>
        <v>793301.61317893909</v>
      </c>
      <c r="D90" s="240">
        <f>Iedzivotaju_skaits_struktura!C77</f>
        <v>1536</v>
      </c>
      <c r="E90" s="240">
        <f>Iedzivotaju_skaits_struktura!D77</f>
        <v>80</v>
      </c>
      <c r="F90" s="240">
        <f>Iedzivotaju_skaits_struktura!E77</f>
        <v>126</v>
      </c>
      <c r="G90" s="240">
        <f>Iedzivotaju_skaits_struktura!F77</f>
        <v>379</v>
      </c>
      <c r="H90" s="240">
        <v>109.68659030400001</v>
      </c>
      <c r="I90" s="240">
        <f t="shared" si="17"/>
        <v>516.47240441337181</v>
      </c>
      <c r="J90" s="240">
        <f t="shared" si="15"/>
        <v>2581.1436172620802</v>
      </c>
      <c r="K90" s="240">
        <f t="shared" si="18"/>
        <v>307.34501089886083</v>
      </c>
      <c r="L90" s="241">
        <f t="shared" si="13"/>
        <v>334300.78869935084</v>
      </c>
      <c r="M90" s="256">
        <f t="shared" si="19"/>
        <v>1127602.4018782899</v>
      </c>
      <c r="N90" s="257">
        <f t="shared" si="16"/>
        <v>436.86155018153613</v>
      </c>
      <c r="O90" s="258">
        <f t="shared" si="20"/>
        <v>734.11614705617831</v>
      </c>
      <c r="P90" s="323"/>
      <c r="Q90" s="115">
        <v>1220452.7022360081</v>
      </c>
      <c r="R90" s="109">
        <f t="shared" si="14"/>
        <v>-92850.300357718254</v>
      </c>
      <c r="S90" s="123">
        <f t="shared" si="21"/>
        <v>-7.6078573293013263E-2</v>
      </c>
    </row>
    <row r="91" spans="1:19" ht="15" customHeight="1">
      <c r="A91" s="25">
        <v>73</v>
      </c>
      <c r="B91" s="26" t="s">
        <v>75</v>
      </c>
      <c r="C91" s="237">
        <f>Vertetie_ienemumi!I79</f>
        <v>1034311.2483599081</v>
      </c>
      <c r="D91" s="240">
        <f>Iedzivotaju_skaits_struktura!C78</f>
        <v>1802</v>
      </c>
      <c r="E91" s="240">
        <f>Iedzivotaju_skaits_struktura!D78</f>
        <v>107</v>
      </c>
      <c r="F91" s="240">
        <f>Iedzivotaju_skaits_struktura!E78</f>
        <v>199</v>
      </c>
      <c r="G91" s="240">
        <f>Iedzivotaju_skaits_struktura!F78</f>
        <v>342</v>
      </c>
      <c r="H91" s="240">
        <v>280.52017014099999</v>
      </c>
      <c r="I91" s="240">
        <f t="shared" si="17"/>
        <v>573.97960508318988</v>
      </c>
      <c r="J91" s="240">
        <f t="shared" si="15"/>
        <v>3380.5906586143196</v>
      </c>
      <c r="K91" s="240">
        <f t="shared" si="18"/>
        <v>305.95577897735336</v>
      </c>
      <c r="L91" s="241">
        <f t="shared" si="13"/>
        <v>440960.72273478343</v>
      </c>
      <c r="M91" s="256">
        <f t="shared" si="19"/>
        <v>1475271.9710946917</v>
      </c>
      <c r="N91" s="257">
        <f t="shared" si="16"/>
        <v>436.39473691836895</v>
      </c>
      <c r="O91" s="258">
        <f t="shared" si="20"/>
        <v>818.6858885098178</v>
      </c>
      <c r="P91" s="323"/>
      <c r="Q91" s="115">
        <v>1553909.1459340423</v>
      </c>
      <c r="R91" s="109">
        <f t="shared" si="14"/>
        <v>-78637.174839350628</v>
      </c>
      <c r="S91" s="123">
        <f t="shared" si="21"/>
        <v>-5.060603127609653E-2</v>
      </c>
    </row>
    <row r="92" spans="1:19" ht="15" customHeight="1">
      <c r="A92" s="25">
        <v>74</v>
      </c>
      <c r="B92" s="26" t="s">
        <v>76</v>
      </c>
      <c r="C92" s="237">
        <f>Vertetie_ienemumi!I80</f>
        <v>1693275.0205842839</v>
      </c>
      <c r="D92" s="240">
        <f>Iedzivotaju_skaits_struktura!C79</f>
        <v>3455</v>
      </c>
      <c r="E92" s="240">
        <f>Iedzivotaju_skaits_struktura!D79</f>
        <v>168</v>
      </c>
      <c r="F92" s="240">
        <f>Iedzivotaju_skaits_struktura!E79</f>
        <v>265</v>
      </c>
      <c r="G92" s="240">
        <f>Iedzivotaju_skaits_struktura!F79</f>
        <v>808</v>
      </c>
      <c r="H92" s="240">
        <v>644.69243483500009</v>
      </c>
      <c r="I92" s="240">
        <f t="shared" si="17"/>
        <v>490.0940725280127</v>
      </c>
      <c r="J92" s="240">
        <f t="shared" si="15"/>
        <v>6289.8725009492</v>
      </c>
      <c r="K92" s="240">
        <f t="shared" si="18"/>
        <v>269.20657299949289</v>
      </c>
      <c r="L92" s="241">
        <f t="shared" ref="L92:L137" si="22">(0.6*($K$16-K92)+$K$9/$J$16*($K$7-K92)/($K$7-$K$5))*J92</f>
        <v>973921.3530527046</v>
      </c>
      <c r="M92" s="256">
        <f t="shared" si="19"/>
        <v>2667196.3736369885</v>
      </c>
      <c r="N92" s="257">
        <f t="shared" si="16"/>
        <v>424.04617474113883</v>
      </c>
      <c r="O92" s="258">
        <f t="shared" si="20"/>
        <v>771.98158426540908</v>
      </c>
      <c r="P92" s="323"/>
      <c r="Q92" s="115">
        <v>2832908.580872729</v>
      </c>
      <c r="R92" s="109">
        <f t="shared" ref="R92:R137" si="23">M92-Q92</f>
        <v>-165712.2072357405</v>
      </c>
      <c r="S92" s="123">
        <f t="shared" si="21"/>
        <v>-5.8495430581346097E-2</v>
      </c>
    </row>
    <row r="93" spans="1:19" ht="15" customHeight="1">
      <c r="A93" s="25">
        <v>75</v>
      </c>
      <c r="B93" s="26" t="s">
        <v>77</v>
      </c>
      <c r="C93" s="237">
        <f>Vertetie_ienemumi!I81</f>
        <v>1920253.3576778991</v>
      </c>
      <c r="D93" s="240">
        <f>Iedzivotaju_skaits_struktura!C80</f>
        <v>3257</v>
      </c>
      <c r="E93" s="240">
        <f>Iedzivotaju_skaits_struktura!D80</f>
        <v>171</v>
      </c>
      <c r="F93" s="240">
        <f>Iedzivotaju_skaits_struktura!E80</f>
        <v>346</v>
      </c>
      <c r="G93" s="240">
        <f>Iedzivotaju_skaits_struktura!F80</f>
        <v>746</v>
      </c>
      <c r="H93" s="240">
        <v>350.83147100499997</v>
      </c>
      <c r="I93" s="240">
        <f t="shared" si="17"/>
        <v>589.57732811725486</v>
      </c>
      <c r="J93" s="240">
        <f t="shared" ref="J93:J137" si="24">D93+($E$6*E93)+($E$7*F93)+($E$8*G93)+($E$9*H93)</f>
        <v>5870.4038359276001</v>
      </c>
      <c r="K93" s="240">
        <f t="shared" si="18"/>
        <v>327.10754001721489</v>
      </c>
      <c r="L93" s="241">
        <f t="shared" si="22"/>
        <v>683283.69224458921</v>
      </c>
      <c r="M93" s="256">
        <f t="shared" si="19"/>
        <v>2603537.0499224882</v>
      </c>
      <c r="N93" s="257">
        <f t="shared" si="16"/>
        <v>443.50220575772289</v>
      </c>
      <c r="O93" s="258">
        <f t="shared" si="20"/>
        <v>799.36661035384964</v>
      </c>
      <c r="P93" s="323"/>
      <c r="Q93" s="115">
        <v>2764692.8039884348</v>
      </c>
      <c r="R93" s="109">
        <f t="shared" si="23"/>
        <v>-161155.75406594668</v>
      </c>
      <c r="S93" s="123">
        <f t="shared" si="21"/>
        <v>-5.8290654872562353E-2</v>
      </c>
    </row>
    <row r="94" spans="1:19" ht="15" customHeight="1">
      <c r="A94" s="25">
        <v>76</v>
      </c>
      <c r="B94" s="26" t="s">
        <v>78</v>
      </c>
      <c r="C94" s="237">
        <f>Vertetie_ienemumi!I82</f>
        <v>23325499.762331806</v>
      </c>
      <c r="D94" s="240">
        <f>Iedzivotaju_skaits_struktura!C81</f>
        <v>35305</v>
      </c>
      <c r="E94" s="240">
        <f>Iedzivotaju_skaits_struktura!D81</f>
        <v>2679</v>
      </c>
      <c r="F94" s="240">
        <f>Iedzivotaju_skaits_struktura!E81</f>
        <v>4159</v>
      </c>
      <c r="G94" s="240">
        <f>Iedzivotaju_skaits_struktura!F81</f>
        <v>7735</v>
      </c>
      <c r="H94" s="240">
        <v>990.42907914800003</v>
      </c>
      <c r="I94" s="240">
        <f t="shared" si="17"/>
        <v>660.68544858608709</v>
      </c>
      <c r="J94" s="240">
        <f t="shared" si="24"/>
        <v>62361.552200304955</v>
      </c>
      <c r="K94" s="240">
        <f t="shared" si="18"/>
        <v>374.03654879228202</v>
      </c>
      <c r="L94" s="241">
        <f t="shared" si="22"/>
        <v>5315378.3278906494</v>
      </c>
      <c r="M94" s="256">
        <f t="shared" si="19"/>
        <v>28640878.090222456</v>
      </c>
      <c r="N94" s="257">
        <f t="shared" si="16"/>
        <v>459.27141130528815</v>
      </c>
      <c r="O94" s="258">
        <f t="shared" si="20"/>
        <v>811.24141312059078</v>
      </c>
      <c r="P94" s="323"/>
      <c r="Q94" s="115">
        <v>29597752.364376709</v>
      </c>
      <c r="R94" s="109">
        <f t="shared" si="23"/>
        <v>-956874.2741542533</v>
      </c>
      <c r="S94" s="123">
        <f t="shared" si="21"/>
        <v>-3.2329288466712347E-2</v>
      </c>
    </row>
    <row r="95" spans="1:19" ht="15" customHeight="1">
      <c r="A95" s="25">
        <v>77</v>
      </c>
      <c r="B95" s="26" t="s">
        <v>79</v>
      </c>
      <c r="C95" s="237">
        <f>Vertetie_ienemumi!I83</f>
        <v>14604411.74261287</v>
      </c>
      <c r="D95" s="240">
        <f>Iedzivotaju_skaits_struktura!C82</f>
        <v>20614</v>
      </c>
      <c r="E95" s="240">
        <f>Iedzivotaju_skaits_struktura!D82</f>
        <v>1559</v>
      </c>
      <c r="F95" s="240">
        <f>Iedzivotaju_skaits_struktura!E82</f>
        <v>2369</v>
      </c>
      <c r="G95" s="240">
        <f>Iedzivotaju_skaits_struktura!F82</f>
        <v>4026</v>
      </c>
      <c r="H95" s="240">
        <v>298.297799774</v>
      </c>
      <c r="I95" s="240">
        <f t="shared" si="17"/>
        <v>708.47054150639713</v>
      </c>
      <c r="J95" s="240">
        <f t="shared" si="24"/>
        <v>35417.652655656479</v>
      </c>
      <c r="K95" s="240">
        <f t="shared" si="18"/>
        <v>412.34838131714611</v>
      </c>
      <c r="L95" s="241">
        <f t="shared" si="22"/>
        <v>2117857.6856890516</v>
      </c>
      <c r="M95" s="256">
        <f t="shared" si="19"/>
        <v>16722269.428301923</v>
      </c>
      <c r="N95" s="257">
        <f t="shared" si="16"/>
        <v>472.14505125119422</v>
      </c>
      <c r="O95" s="258">
        <f t="shared" si="20"/>
        <v>811.20934453778614</v>
      </c>
      <c r="P95" s="323"/>
      <c r="Q95" s="115">
        <v>17103132.719354544</v>
      </c>
      <c r="R95" s="109">
        <f t="shared" si="23"/>
        <v>-380863.29105262086</v>
      </c>
      <c r="S95" s="123">
        <f t="shared" si="21"/>
        <v>-2.2268627467389113E-2</v>
      </c>
    </row>
    <row r="96" spans="1:19" ht="15" customHeight="1">
      <c r="A96" s="25">
        <v>78</v>
      </c>
      <c r="B96" s="158" t="s">
        <v>80</v>
      </c>
      <c r="C96" s="237">
        <f>Vertetie_ienemumi!I84</f>
        <v>7664241.3071475271</v>
      </c>
      <c r="D96" s="240">
        <f>Iedzivotaju_skaits_struktura!C83</f>
        <v>10695</v>
      </c>
      <c r="E96" s="240">
        <f>Iedzivotaju_skaits_struktura!D83</f>
        <v>1129</v>
      </c>
      <c r="F96" s="240">
        <f>Iedzivotaju_skaits_struktura!E83</f>
        <v>1361</v>
      </c>
      <c r="G96" s="240">
        <f>Iedzivotaju_skaits_struktura!F83</f>
        <v>1755</v>
      </c>
      <c r="H96" s="240">
        <v>285.93979849499999</v>
      </c>
      <c r="I96" s="240">
        <f t="shared" si="17"/>
        <v>716.61910305259721</v>
      </c>
      <c r="J96" s="240">
        <f t="shared" si="24"/>
        <v>19507.048493712402</v>
      </c>
      <c r="K96" s="240">
        <f t="shared" si="18"/>
        <v>392.89599908555613</v>
      </c>
      <c r="L96" s="241">
        <f t="shared" si="22"/>
        <v>1418408.4667159389</v>
      </c>
      <c r="M96" s="256">
        <f t="shared" si="19"/>
        <v>9082649.7738634665</v>
      </c>
      <c r="N96" s="257">
        <f t="shared" si="16"/>
        <v>465.60861202508551</v>
      </c>
      <c r="O96" s="258">
        <f t="shared" si="20"/>
        <v>849.24261560200716</v>
      </c>
      <c r="P96" s="323"/>
      <c r="Q96" s="115">
        <v>9530760.3326734379</v>
      </c>
      <c r="R96" s="109">
        <f t="shared" si="23"/>
        <v>-448110.55880997144</v>
      </c>
      <c r="S96" s="123">
        <f t="shared" si="21"/>
        <v>-4.7017293811675742E-2</v>
      </c>
    </row>
    <row r="97" spans="1:19" ht="15" customHeight="1">
      <c r="A97" s="25">
        <v>79</v>
      </c>
      <c r="B97" s="26" t="s">
        <v>81</v>
      </c>
      <c r="C97" s="237">
        <f>Vertetie_ienemumi!I85</f>
        <v>2193581.0610762499</v>
      </c>
      <c r="D97" s="240">
        <f>Iedzivotaju_skaits_struktura!C84</f>
        <v>3857</v>
      </c>
      <c r="E97" s="240">
        <f>Iedzivotaju_skaits_struktura!D84</f>
        <v>269</v>
      </c>
      <c r="F97" s="240">
        <f>Iedzivotaju_skaits_struktura!E84</f>
        <v>418</v>
      </c>
      <c r="G97" s="240">
        <f>Iedzivotaju_skaits_struktura!F84</f>
        <v>831</v>
      </c>
      <c r="H97" s="240">
        <v>486.20469035500003</v>
      </c>
      <c r="I97" s="240">
        <f t="shared" si="17"/>
        <v>568.727264992546</v>
      </c>
      <c r="J97" s="240">
        <f t="shared" si="24"/>
        <v>7203.1111293395988</v>
      </c>
      <c r="K97" s="240">
        <f t="shared" si="18"/>
        <v>304.53244739504157</v>
      </c>
      <c r="L97" s="241">
        <f t="shared" si="22"/>
        <v>946373.68230865325</v>
      </c>
      <c r="M97" s="256">
        <f t="shared" si="19"/>
        <v>3139954.7433849033</v>
      </c>
      <c r="N97" s="257">
        <f t="shared" si="16"/>
        <v>435.91646539996987</v>
      </c>
      <c r="O97" s="258">
        <f t="shared" si="20"/>
        <v>814.09249245136198</v>
      </c>
      <c r="P97" s="323"/>
      <c r="Q97" s="115">
        <v>3298157.5327236289</v>
      </c>
      <c r="R97" s="109">
        <f t="shared" si="23"/>
        <v>-158202.78933872562</v>
      </c>
      <c r="S97" s="123">
        <f t="shared" si="21"/>
        <v>-4.7967020304236718E-2</v>
      </c>
    </row>
    <row r="98" spans="1:19" ht="15" customHeight="1">
      <c r="A98" s="25">
        <v>80</v>
      </c>
      <c r="B98" s="26" t="s">
        <v>82</v>
      </c>
      <c r="C98" s="237">
        <f>Vertetie_ienemumi!I86</f>
        <v>1795306.36629536</v>
      </c>
      <c r="D98" s="240">
        <f>Iedzivotaju_skaits_struktura!C85</f>
        <v>2748</v>
      </c>
      <c r="E98" s="240">
        <f>Iedzivotaju_skaits_struktura!D85</f>
        <v>150</v>
      </c>
      <c r="F98" s="240">
        <f>Iedzivotaju_skaits_struktura!E85</f>
        <v>256</v>
      </c>
      <c r="G98" s="240">
        <f>Iedzivotaju_skaits_struktura!F85</f>
        <v>646</v>
      </c>
      <c r="H98" s="240">
        <v>514.91548428399994</v>
      </c>
      <c r="I98" s="240">
        <f t="shared" si="17"/>
        <v>653.31381597356619</v>
      </c>
      <c r="J98" s="240">
        <f t="shared" si="24"/>
        <v>5194.2715361116807</v>
      </c>
      <c r="K98" s="240">
        <f t="shared" si="18"/>
        <v>345.63198204291177</v>
      </c>
      <c r="L98" s="241">
        <f t="shared" si="22"/>
        <v>540696.93770612113</v>
      </c>
      <c r="M98" s="256">
        <f t="shared" si="19"/>
        <v>2336003.3040014813</v>
      </c>
      <c r="N98" s="257">
        <f t="shared" si="16"/>
        <v>449.72683614267936</v>
      </c>
      <c r="O98" s="258">
        <f t="shared" si="20"/>
        <v>850.07398253329018</v>
      </c>
      <c r="P98" s="323"/>
      <c r="Q98" s="115">
        <v>2454305.0983824357</v>
      </c>
      <c r="R98" s="109">
        <f t="shared" si="23"/>
        <v>-118301.79438095447</v>
      </c>
      <c r="S98" s="123">
        <f t="shared" si="21"/>
        <v>-4.8201747394373995E-2</v>
      </c>
    </row>
    <row r="99" spans="1:19" ht="15" customHeight="1">
      <c r="A99" s="25">
        <v>81</v>
      </c>
      <c r="B99" s="26" t="s">
        <v>83</v>
      </c>
      <c r="C99" s="237">
        <f>Vertetie_ienemumi!I87</f>
        <v>2592015.0483138599</v>
      </c>
      <c r="D99" s="240">
        <f>Iedzivotaju_skaits_struktura!C86</f>
        <v>5134</v>
      </c>
      <c r="E99" s="240">
        <f>Iedzivotaju_skaits_struktura!D86</f>
        <v>299</v>
      </c>
      <c r="F99" s="240">
        <f>Iedzivotaju_skaits_struktura!E86</f>
        <v>497</v>
      </c>
      <c r="G99" s="240">
        <f>Iedzivotaju_skaits_struktura!F86</f>
        <v>1215</v>
      </c>
      <c r="H99" s="240">
        <v>375.805539302</v>
      </c>
      <c r="I99" s="240">
        <f t="shared" si="17"/>
        <v>504.87242857691075</v>
      </c>
      <c r="J99" s="240">
        <f t="shared" si="24"/>
        <v>8924.2044197390387</v>
      </c>
      <c r="K99" s="240">
        <f t="shared" si="18"/>
        <v>290.44774485226947</v>
      </c>
      <c r="L99" s="241">
        <f t="shared" si="22"/>
        <v>1255956.3225577406</v>
      </c>
      <c r="M99" s="256">
        <f t="shared" si="19"/>
        <v>3847971.3708716007</v>
      </c>
      <c r="N99" s="257">
        <f t="shared" si="16"/>
        <v>431.18368763051296</v>
      </c>
      <c r="O99" s="258">
        <f t="shared" si="20"/>
        <v>749.50747387448394</v>
      </c>
      <c r="P99" s="323"/>
      <c r="Q99" s="115">
        <v>4080898.513683131</v>
      </c>
      <c r="R99" s="109">
        <f t="shared" si="23"/>
        <v>-232927.14281153027</v>
      </c>
      <c r="S99" s="123">
        <f t="shared" si="21"/>
        <v>-5.7077416169633355E-2</v>
      </c>
    </row>
    <row r="100" spans="1:19" ht="15" customHeight="1">
      <c r="A100" s="25">
        <v>82</v>
      </c>
      <c r="B100" s="26" t="s">
        <v>84</v>
      </c>
      <c r="C100" s="237">
        <f>Vertetie_ienemumi!I88</f>
        <v>4322189.1698375689</v>
      </c>
      <c r="D100" s="240">
        <f>Iedzivotaju_skaits_struktura!C87</f>
        <v>9654</v>
      </c>
      <c r="E100" s="240">
        <f>Iedzivotaju_skaits_struktura!D87</f>
        <v>584</v>
      </c>
      <c r="F100" s="240">
        <f>Iedzivotaju_skaits_struktura!E87</f>
        <v>935</v>
      </c>
      <c r="G100" s="240">
        <f>Iedzivotaju_skaits_struktura!F87</f>
        <v>2212</v>
      </c>
      <c r="H100" s="240">
        <v>363.97354117100002</v>
      </c>
      <c r="I100" s="240">
        <f t="shared" si="17"/>
        <v>447.70967162187372</v>
      </c>
      <c r="J100" s="240">
        <f t="shared" si="24"/>
        <v>16258.779782579919</v>
      </c>
      <c r="K100" s="240">
        <f t="shared" si="18"/>
        <v>265.83724164026597</v>
      </c>
      <c r="L100" s="241">
        <f t="shared" si="22"/>
        <v>2553876.4784267251</v>
      </c>
      <c r="M100" s="256">
        <f t="shared" si="19"/>
        <v>6876065.6482642945</v>
      </c>
      <c r="N100" s="257">
        <f t="shared" si="16"/>
        <v>422.91400340088808</v>
      </c>
      <c r="O100" s="258">
        <f t="shared" si="20"/>
        <v>712.25042969383617</v>
      </c>
      <c r="P100" s="323"/>
      <c r="Q100" s="115">
        <v>7340881.3303675288</v>
      </c>
      <c r="R100" s="109">
        <f t="shared" si="23"/>
        <v>-464815.68210323434</v>
      </c>
      <c r="S100" s="123">
        <f t="shared" si="21"/>
        <v>-6.3318784378164406E-2</v>
      </c>
    </row>
    <row r="101" spans="1:19" ht="15" customHeight="1">
      <c r="A101" s="25">
        <v>83</v>
      </c>
      <c r="B101" s="26" t="s">
        <v>85</v>
      </c>
      <c r="C101" s="237">
        <f>Vertetie_ienemumi!I89</f>
        <v>2402967.679083325</v>
      </c>
      <c r="D101" s="240">
        <f>Iedzivotaju_skaits_struktura!C88</f>
        <v>5353</v>
      </c>
      <c r="E101" s="240">
        <f>Iedzivotaju_skaits_struktura!D88</f>
        <v>317</v>
      </c>
      <c r="F101" s="240">
        <f>Iedzivotaju_skaits_struktura!E88</f>
        <v>634</v>
      </c>
      <c r="G101" s="240">
        <f>Iedzivotaju_skaits_struktura!F88</f>
        <v>1184</v>
      </c>
      <c r="H101" s="240">
        <v>519.74663130800002</v>
      </c>
      <c r="I101" s="240">
        <f t="shared" si="17"/>
        <v>448.90111695933587</v>
      </c>
      <c r="J101" s="240">
        <f t="shared" si="24"/>
        <v>9827.7948795881584</v>
      </c>
      <c r="K101" s="240">
        <f t="shared" si="18"/>
        <v>244.50730896654849</v>
      </c>
      <c r="L101" s="241">
        <f t="shared" si="22"/>
        <v>1682905.2651659129</v>
      </c>
      <c r="M101" s="256">
        <f t="shared" si="19"/>
        <v>4085872.9442492379</v>
      </c>
      <c r="N101" s="257">
        <f t="shared" si="16"/>
        <v>415.74666487345934</v>
      </c>
      <c r="O101" s="258">
        <f t="shared" si="20"/>
        <v>763.28655786460638</v>
      </c>
      <c r="P101" s="323"/>
      <c r="Q101" s="115">
        <v>4343689.9046179727</v>
      </c>
      <c r="R101" s="109">
        <f t="shared" si="23"/>
        <v>-257816.96036873478</v>
      </c>
      <c r="S101" s="123">
        <f t="shared" si="21"/>
        <v>-5.9354365995288427E-2</v>
      </c>
    </row>
    <row r="102" spans="1:19" ht="15" customHeight="1">
      <c r="A102" s="25">
        <v>84</v>
      </c>
      <c r="B102" s="26" t="s">
        <v>86</v>
      </c>
      <c r="C102" s="237">
        <f>Vertetie_ienemumi!I90</f>
        <v>4615322.437625207</v>
      </c>
      <c r="D102" s="240">
        <f>Iedzivotaju_skaits_struktura!C89</f>
        <v>8270</v>
      </c>
      <c r="E102" s="240">
        <f>Iedzivotaju_skaits_struktura!D89</f>
        <v>585</v>
      </c>
      <c r="F102" s="240">
        <f>Iedzivotaju_skaits_struktura!E89</f>
        <v>859</v>
      </c>
      <c r="G102" s="240">
        <f>Iedzivotaju_skaits_struktura!F89</f>
        <v>1764</v>
      </c>
      <c r="H102" s="240">
        <v>301.47777932099996</v>
      </c>
      <c r="I102" s="240">
        <f t="shared" si="17"/>
        <v>558.08010128478929</v>
      </c>
      <c r="J102" s="240">
        <f t="shared" si="24"/>
        <v>14202.84622456792</v>
      </c>
      <c r="K102" s="240">
        <f t="shared" si="18"/>
        <v>324.95757291532703</v>
      </c>
      <c r="L102" s="241">
        <f t="shared" si="22"/>
        <v>1673410.5230840296</v>
      </c>
      <c r="M102" s="256">
        <f t="shared" si="19"/>
        <v>6288732.9607092366</v>
      </c>
      <c r="N102" s="257">
        <f t="shared" si="16"/>
        <v>442.77976831369608</v>
      </c>
      <c r="O102" s="258">
        <f t="shared" si="20"/>
        <v>760.42720202046394</v>
      </c>
      <c r="P102" s="323"/>
      <c r="Q102" s="115">
        <v>6531041.164834057</v>
      </c>
      <c r="R102" s="109">
        <f t="shared" si="23"/>
        <v>-242308.20412482042</v>
      </c>
      <c r="S102" s="123">
        <f t="shared" si="21"/>
        <v>-3.7101007023124022E-2</v>
      </c>
    </row>
    <row r="103" spans="1:19" ht="15" customHeight="1">
      <c r="A103" s="25">
        <v>85</v>
      </c>
      <c r="B103" s="26" t="s">
        <v>87</v>
      </c>
      <c r="C103" s="237">
        <f>Vertetie_ienemumi!I91</f>
        <v>1477953.7644418399</v>
      </c>
      <c r="D103" s="240">
        <f>Iedzivotaju_skaits_struktura!C90</f>
        <v>3186</v>
      </c>
      <c r="E103" s="240">
        <f>Iedzivotaju_skaits_struktura!D90</f>
        <v>178</v>
      </c>
      <c r="F103" s="240">
        <f>Iedzivotaju_skaits_struktura!E90</f>
        <v>319</v>
      </c>
      <c r="G103" s="240">
        <f>Iedzivotaju_skaits_struktura!F90</f>
        <v>720</v>
      </c>
      <c r="H103" s="240">
        <v>308.85703035299997</v>
      </c>
      <c r="I103" s="240">
        <f t="shared" si="17"/>
        <v>463.89007044627743</v>
      </c>
      <c r="J103" s="240">
        <f t="shared" si="24"/>
        <v>5644.7226861365598</v>
      </c>
      <c r="K103" s="240">
        <f t="shared" si="18"/>
        <v>261.82929554213439</v>
      </c>
      <c r="L103" s="241">
        <f t="shared" si="22"/>
        <v>901676.4164328085</v>
      </c>
      <c r="M103" s="256">
        <f t="shared" si="19"/>
        <v>2379630.1808746485</v>
      </c>
      <c r="N103" s="257">
        <f t="shared" si="16"/>
        <v>421.56724310284022</v>
      </c>
      <c r="O103" s="258">
        <f t="shared" si="20"/>
        <v>746.90212833479234</v>
      </c>
      <c r="P103" s="323"/>
      <c r="Q103" s="115">
        <v>2503476.2009881567</v>
      </c>
      <c r="R103" s="109">
        <f t="shared" si="23"/>
        <v>-123846.02011350822</v>
      </c>
      <c r="S103" s="123">
        <f t="shared" si="21"/>
        <v>-4.9469621506537331E-2</v>
      </c>
    </row>
    <row r="104" spans="1:19" ht="15" customHeight="1">
      <c r="A104" s="25">
        <v>86</v>
      </c>
      <c r="B104" s="26" t="s">
        <v>88</v>
      </c>
      <c r="C104" s="237">
        <f>Vertetie_ienemumi!I92</f>
        <v>10262924.705881033</v>
      </c>
      <c r="D104" s="240">
        <f>Iedzivotaju_skaits_struktura!C91</f>
        <v>26173</v>
      </c>
      <c r="E104" s="240">
        <f>Iedzivotaju_skaits_struktura!D91</f>
        <v>1505</v>
      </c>
      <c r="F104" s="240">
        <f>Iedzivotaju_skaits_struktura!E91</f>
        <v>2621</v>
      </c>
      <c r="G104" s="240">
        <f>Iedzivotaju_skaits_struktura!F91</f>
        <v>5201</v>
      </c>
      <c r="H104" s="240">
        <v>2524.5588993369997</v>
      </c>
      <c r="I104" s="240">
        <f t="shared" si="17"/>
        <v>392.11877529824756</v>
      </c>
      <c r="J104" s="240">
        <f t="shared" si="24"/>
        <v>45925.22952699224</v>
      </c>
      <c r="K104" s="240">
        <f t="shared" si="18"/>
        <v>223.47029751585822</v>
      </c>
      <c r="L104" s="241">
        <f t="shared" si="22"/>
        <v>8505694.9713966046</v>
      </c>
      <c r="M104" s="256">
        <f t="shared" si="19"/>
        <v>18768619.67727764</v>
      </c>
      <c r="N104" s="257">
        <f t="shared" si="16"/>
        <v>408.67775448452602</v>
      </c>
      <c r="O104" s="258">
        <f t="shared" si="20"/>
        <v>717.09852432956245</v>
      </c>
      <c r="P104" s="323"/>
      <c r="Q104" s="115">
        <v>19943050.459663056</v>
      </c>
      <c r="R104" s="109">
        <f t="shared" si="23"/>
        <v>-1174430.7823854163</v>
      </c>
      <c r="S104" s="123">
        <f t="shared" si="21"/>
        <v>-5.8889224833524212E-2</v>
      </c>
    </row>
    <row r="105" spans="1:19" ht="15" customHeight="1">
      <c r="A105" s="25">
        <v>87</v>
      </c>
      <c r="B105" s="26" t="s">
        <v>89</v>
      </c>
      <c r="C105" s="237">
        <f>Vertetie_ienemumi!I93</f>
        <v>1571681.1684608231</v>
      </c>
      <c r="D105" s="240">
        <f>Iedzivotaju_skaits_struktura!C92</f>
        <v>4902</v>
      </c>
      <c r="E105" s="240">
        <f>Iedzivotaju_skaits_struktura!D92</f>
        <v>247</v>
      </c>
      <c r="F105" s="240">
        <f>Iedzivotaju_skaits_struktura!E92</f>
        <v>444</v>
      </c>
      <c r="G105" s="240">
        <f>Iedzivotaju_skaits_struktura!F92</f>
        <v>1074</v>
      </c>
      <c r="H105" s="240">
        <v>629.70499267100001</v>
      </c>
      <c r="I105" s="240">
        <f t="shared" si="17"/>
        <v>320.62039340286071</v>
      </c>
      <c r="J105" s="240">
        <f t="shared" si="24"/>
        <v>8679.3315888599191</v>
      </c>
      <c r="K105" s="240">
        <f t="shared" si="18"/>
        <v>181.08320351282634</v>
      </c>
      <c r="L105" s="241">
        <f t="shared" si="22"/>
        <v>1851748.6846367635</v>
      </c>
      <c r="M105" s="256">
        <f t="shared" si="19"/>
        <v>3423429.8530975869</v>
      </c>
      <c r="N105" s="257">
        <f t="shared" si="16"/>
        <v>394.43473475441607</v>
      </c>
      <c r="O105" s="258">
        <f t="shared" si="20"/>
        <v>698.37410303908337</v>
      </c>
      <c r="P105" s="323"/>
      <c r="Q105" s="115">
        <v>3697020.1030019233</v>
      </c>
      <c r="R105" s="109">
        <f t="shared" si="23"/>
        <v>-273590.24990433641</v>
      </c>
      <c r="S105" s="123">
        <f t="shared" si="21"/>
        <v>-7.4002911069427357E-2</v>
      </c>
    </row>
    <row r="106" spans="1:19" ht="15" customHeight="1">
      <c r="A106" s="25">
        <v>88</v>
      </c>
      <c r="B106" s="26" t="s">
        <v>90</v>
      </c>
      <c r="C106" s="237">
        <f>Vertetie_ienemumi!I94</f>
        <v>2130691.559377762</v>
      </c>
      <c r="D106" s="240">
        <f>Iedzivotaju_skaits_struktura!C93</f>
        <v>3670</v>
      </c>
      <c r="E106" s="240">
        <f>Iedzivotaju_skaits_struktura!D93</f>
        <v>183</v>
      </c>
      <c r="F106" s="240">
        <f>Iedzivotaju_skaits_struktura!E93</f>
        <v>330</v>
      </c>
      <c r="G106" s="240">
        <f>Iedzivotaju_skaits_struktura!F93</f>
        <v>863</v>
      </c>
      <c r="H106" s="240">
        <v>200.48066522900001</v>
      </c>
      <c r="I106" s="240">
        <f t="shared" si="17"/>
        <v>580.5699071874011</v>
      </c>
      <c r="J106" s="240">
        <f t="shared" si="24"/>
        <v>6117.3706111480806</v>
      </c>
      <c r="K106" s="240">
        <f t="shared" si="18"/>
        <v>348.30185954319404</v>
      </c>
      <c r="L106" s="241">
        <f t="shared" si="22"/>
        <v>625942.30324097048</v>
      </c>
      <c r="M106" s="256">
        <f t="shared" si="19"/>
        <v>2756633.8626187323</v>
      </c>
      <c r="N106" s="257">
        <f t="shared" si="16"/>
        <v>450.6239752084237</v>
      </c>
      <c r="O106" s="258">
        <f t="shared" si="20"/>
        <v>751.12639308412326</v>
      </c>
      <c r="P106" s="323"/>
      <c r="Q106" s="115">
        <v>2815093.0812988821</v>
      </c>
      <c r="R106" s="109">
        <f t="shared" si="23"/>
        <v>-58459.218680149876</v>
      </c>
      <c r="S106" s="123">
        <f t="shared" si="21"/>
        <v>-2.0766353719706032E-2</v>
      </c>
    </row>
    <row r="107" spans="1:19" ht="15" customHeight="1">
      <c r="A107" s="25">
        <v>89</v>
      </c>
      <c r="B107" s="26" t="s">
        <v>91</v>
      </c>
      <c r="C107" s="237">
        <f>Vertetie_ienemumi!I95</f>
        <v>5025431.2621264616</v>
      </c>
      <c r="D107" s="240">
        <f>Iedzivotaju_skaits_struktura!C94</f>
        <v>7442</v>
      </c>
      <c r="E107" s="240">
        <f>Iedzivotaju_skaits_struktura!D94</f>
        <v>604</v>
      </c>
      <c r="F107" s="240">
        <f>Iedzivotaju_skaits_struktura!E94</f>
        <v>869</v>
      </c>
      <c r="G107" s="240">
        <f>Iedzivotaju_skaits_struktura!F94</f>
        <v>1321</v>
      </c>
      <c r="H107" s="240">
        <v>324.72338243400003</v>
      </c>
      <c r="I107" s="240">
        <f t="shared" si="17"/>
        <v>675.27966435453664</v>
      </c>
      <c r="J107" s="240">
        <f t="shared" si="24"/>
        <v>13159.41954129968</v>
      </c>
      <c r="K107" s="240">
        <f t="shared" si="18"/>
        <v>381.88852071739092</v>
      </c>
      <c r="L107" s="241">
        <f t="shared" si="22"/>
        <v>1053034.2573450583</v>
      </c>
      <c r="M107" s="256">
        <f t="shared" si="19"/>
        <v>6078465.5194715196</v>
      </c>
      <c r="N107" s="257">
        <f t="shared" si="16"/>
        <v>461.90985099265134</v>
      </c>
      <c r="O107" s="258">
        <f t="shared" si="20"/>
        <v>816.77848958230584</v>
      </c>
      <c r="P107" s="323"/>
      <c r="Q107" s="115">
        <v>6329235.3657886349</v>
      </c>
      <c r="R107" s="109">
        <f t="shared" si="23"/>
        <v>-250769.84631711524</v>
      </c>
      <c r="S107" s="123">
        <f t="shared" si="21"/>
        <v>-3.9620875480883444E-2</v>
      </c>
    </row>
    <row r="108" spans="1:19" ht="15" customHeight="1">
      <c r="A108" s="25">
        <v>90</v>
      </c>
      <c r="B108" s="26" t="s">
        <v>92</v>
      </c>
      <c r="C108" s="237">
        <f>Vertetie_ienemumi!I96</f>
        <v>832912.11963599385</v>
      </c>
      <c r="D108" s="240">
        <f>Iedzivotaju_skaits_struktura!C95</f>
        <v>1590</v>
      </c>
      <c r="E108" s="240">
        <f>Iedzivotaju_skaits_struktura!D95</f>
        <v>67</v>
      </c>
      <c r="F108" s="240">
        <f>Iedzivotaju_skaits_struktura!E95</f>
        <v>154</v>
      </c>
      <c r="G108" s="240">
        <f>Iedzivotaju_skaits_struktura!F95</f>
        <v>425</v>
      </c>
      <c r="H108" s="240">
        <v>448.12659537800005</v>
      </c>
      <c r="I108" s="240">
        <f t="shared" si="17"/>
        <v>523.84410039999614</v>
      </c>
      <c r="J108" s="240">
        <f t="shared" si="24"/>
        <v>3244.4724249745595</v>
      </c>
      <c r="K108" s="240">
        <f t="shared" si="18"/>
        <v>256.71727496421079</v>
      </c>
      <c r="L108" s="241">
        <f t="shared" si="22"/>
        <v>529277.96965688281</v>
      </c>
      <c r="M108" s="256">
        <f t="shared" si="19"/>
        <v>1362190.0892928767</v>
      </c>
      <c r="N108" s="257">
        <f t="shared" si="16"/>
        <v>419.84948887446865</v>
      </c>
      <c r="O108" s="258">
        <f t="shared" si="20"/>
        <v>856.7233265992935</v>
      </c>
      <c r="P108" s="323"/>
      <c r="Q108" s="115">
        <v>1439311.0316275219</v>
      </c>
      <c r="R108" s="109">
        <f t="shared" si="23"/>
        <v>-77120.942334645195</v>
      </c>
      <c r="S108" s="123">
        <f t="shared" si="21"/>
        <v>-5.3581846202790162E-2</v>
      </c>
    </row>
    <row r="109" spans="1:19" ht="15" customHeight="1">
      <c r="A109" s="25">
        <v>91</v>
      </c>
      <c r="B109" s="26" t="s">
        <v>93</v>
      </c>
      <c r="C109" s="237">
        <f>Vertetie_ienemumi!I97</f>
        <v>805244.61182344076</v>
      </c>
      <c r="D109" s="240">
        <f>Iedzivotaju_skaits_struktura!C96</f>
        <v>2141</v>
      </c>
      <c r="E109" s="240">
        <f>Iedzivotaju_skaits_struktura!D96</f>
        <v>109</v>
      </c>
      <c r="F109" s="240">
        <f>Iedzivotaju_skaits_struktura!E96</f>
        <v>216</v>
      </c>
      <c r="G109" s="240">
        <f>Iedzivotaju_skaits_struktura!F96</f>
        <v>477</v>
      </c>
      <c r="H109" s="240">
        <v>514.92309507799996</v>
      </c>
      <c r="I109" s="240">
        <f t="shared" si="17"/>
        <v>376.10677805858978</v>
      </c>
      <c r="J109" s="240">
        <f t="shared" si="24"/>
        <v>4235.8831045185598</v>
      </c>
      <c r="K109" s="240">
        <f t="shared" si="18"/>
        <v>190.10076339558546</v>
      </c>
      <c r="L109" s="241">
        <f t="shared" si="22"/>
        <v>878369.98132196395</v>
      </c>
      <c r="M109" s="256">
        <f t="shared" si="19"/>
        <v>1683614.5931454047</v>
      </c>
      <c r="N109" s="257">
        <f t="shared" si="16"/>
        <v>397.4648382882512</v>
      </c>
      <c r="O109" s="258">
        <f t="shared" si="20"/>
        <v>786.36832935329505</v>
      </c>
      <c r="P109" s="323"/>
      <c r="Q109" s="115">
        <v>1804273.4390790951</v>
      </c>
      <c r="R109" s="109">
        <f t="shared" si="23"/>
        <v>-120658.84593369043</v>
      </c>
      <c r="S109" s="123">
        <f t="shared" si="21"/>
        <v>-6.6873924606059121E-2</v>
      </c>
    </row>
    <row r="110" spans="1:19" ht="15" customHeight="1">
      <c r="A110" s="25">
        <v>92</v>
      </c>
      <c r="B110" s="26" t="s">
        <v>94</v>
      </c>
      <c r="C110" s="237">
        <f>Vertetie_ienemumi!I98</f>
        <v>2432683.3827639157</v>
      </c>
      <c r="D110" s="240">
        <f>Iedzivotaju_skaits_struktura!C97</f>
        <v>3638</v>
      </c>
      <c r="E110" s="240">
        <f>Iedzivotaju_skaits_struktura!D97</f>
        <v>293</v>
      </c>
      <c r="F110" s="240">
        <f>Iedzivotaju_skaits_struktura!E97</f>
        <v>380</v>
      </c>
      <c r="G110" s="240">
        <f>Iedzivotaju_skaits_struktura!F97</f>
        <v>753</v>
      </c>
      <c r="H110" s="240">
        <v>231.20587551399998</v>
      </c>
      <c r="I110" s="240">
        <f t="shared" si="17"/>
        <v>668.68702110058155</v>
      </c>
      <c r="J110" s="240">
        <f t="shared" si="24"/>
        <v>6471.0729307812799</v>
      </c>
      <c r="K110" s="240">
        <f t="shared" si="18"/>
        <v>375.93199903407788</v>
      </c>
      <c r="L110" s="241">
        <f t="shared" si="22"/>
        <v>543416.93200457958</v>
      </c>
      <c r="M110" s="256">
        <f t="shared" si="19"/>
        <v>2976100.314768495</v>
      </c>
      <c r="N110" s="257">
        <f t="shared" si="16"/>
        <v>459.90832534307071</v>
      </c>
      <c r="O110" s="258">
        <f t="shared" si="20"/>
        <v>818.05945980442414</v>
      </c>
      <c r="P110" s="323"/>
      <c r="Q110" s="115">
        <v>2960200.93544681</v>
      </c>
      <c r="R110" s="109">
        <f t="shared" si="23"/>
        <v>15899.379321685061</v>
      </c>
      <c r="S110" s="123">
        <f t="shared" si="21"/>
        <v>5.3710473269901193E-3</v>
      </c>
    </row>
    <row r="111" spans="1:19" ht="15" customHeight="1">
      <c r="A111" s="25">
        <v>93</v>
      </c>
      <c r="B111" s="26" t="s">
        <v>95</v>
      </c>
      <c r="C111" s="237">
        <f>Vertetie_ienemumi!I99</f>
        <v>2339557.9819008172</v>
      </c>
      <c r="D111" s="240">
        <f>Iedzivotaju_skaits_struktura!C98</f>
        <v>5018</v>
      </c>
      <c r="E111" s="240">
        <f>Iedzivotaju_skaits_struktura!D98</f>
        <v>304</v>
      </c>
      <c r="F111" s="240">
        <f>Iedzivotaju_skaits_struktura!E98</f>
        <v>509</v>
      </c>
      <c r="G111" s="240">
        <f>Iedzivotaju_skaits_struktura!F98</f>
        <v>1210</v>
      </c>
      <c r="H111" s="240">
        <v>352.529845282</v>
      </c>
      <c r="I111" s="240">
        <f t="shared" si="17"/>
        <v>466.23315701490975</v>
      </c>
      <c r="J111" s="240">
        <f t="shared" si="24"/>
        <v>8819.9453648286399</v>
      </c>
      <c r="K111" s="240">
        <f t="shared" si="18"/>
        <v>265.25765014716416</v>
      </c>
      <c r="L111" s="241">
        <f t="shared" si="22"/>
        <v>1388802.6864611923</v>
      </c>
      <c r="M111" s="256">
        <f t="shared" si="19"/>
        <v>3728360.6683620093</v>
      </c>
      <c r="N111" s="257">
        <f t="shared" si="16"/>
        <v>422.71924758509505</v>
      </c>
      <c r="O111" s="258">
        <f t="shared" si="20"/>
        <v>742.99734323674954</v>
      </c>
      <c r="P111" s="323"/>
      <c r="Q111" s="115">
        <v>3947496.5996071277</v>
      </c>
      <c r="R111" s="109">
        <f t="shared" si="23"/>
        <v>-219135.93124511838</v>
      </c>
      <c r="S111" s="123">
        <f t="shared" si="21"/>
        <v>-5.5512633314726001E-2</v>
      </c>
    </row>
    <row r="112" spans="1:19" ht="15" customHeight="1">
      <c r="A112" s="25">
        <v>94</v>
      </c>
      <c r="B112" s="26" t="s">
        <v>96</v>
      </c>
      <c r="C112" s="237">
        <f>Vertetie_ienemumi!I100</f>
        <v>4429114.9770128876</v>
      </c>
      <c r="D112" s="240">
        <f>Iedzivotaju_skaits_struktura!C99</f>
        <v>7707</v>
      </c>
      <c r="E112" s="240">
        <f>Iedzivotaju_skaits_struktura!D99</f>
        <v>346</v>
      </c>
      <c r="F112" s="240">
        <f>Iedzivotaju_skaits_struktura!E99</f>
        <v>717</v>
      </c>
      <c r="G112" s="240">
        <f>Iedzivotaju_skaits_struktura!F99</f>
        <v>1867</v>
      </c>
      <c r="H112" s="240">
        <v>637.747798655</v>
      </c>
      <c r="I112" s="240">
        <f t="shared" si="17"/>
        <v>574.68729427960136</v>
      </c>
      <c r="J112" s="240">
        <f t="shared" si="24"/>
        <v>13205.016653955599</v>
      </c>
      <c r="K112" s="240">
        <f t="shared" si="18"/>
        <v>335.41154040772329</v>
      </c>
      <c r="L112" s="241">
        <f t="shared" si="22"/>
        <v>1464185.4093294118</v>
      </c>
      <c r="M112" s="256">
        <f t="shared" si="19"/>
        <v>5893300.3863422992</v>
      </c>
      <c r="N112" s="257">
        <f t="shared" si="16"/>
        <v>446.29253720607346</v>
      </c>
      <c r="O112" s="258">
        <f t="shared" si="20"/>
        <v>764.66853332584651</v>
      </c>
      <c r="P112" s="323"/>
      <c r="Q112" s="115">
        <v>6193907.8088708203</v>
      </c>
      <c r="R112" s="109">
        <f t="shared" si="23"/>
        <v>-300607.42252852116</v>
      </c>
      <c r="S112" s="123">
        <f t="shared" si="21"/>
        <v>-4.8532756993572956E-2</v>
      </c>
    </row>
    <row r="113" spans="1:19" ht="15" customHeight="1">
      <c r="A113" s="25">
        <v>95</v>
      </c>
      <c r="B113" s="26" t="s">
        <v>97</v>
      </c>
      <c r="C113" s="237">
        <f>Vertetie_ienemumi!I101</f>
        <v>1746827.0281478409</v>
      </c>
      <c r="D113" s="240">
        <f>Iedzivotaju_skaits_struktura!C100</f>
        <v>3532</v>
      </c>
      <c r="E113" s="240">
        <f>Iedzivotaju_skaits_struktura!D100</f>
        <v>200</v>
      </c>
      <c r="F113" s="240">
        <f>Iedzivotaju_skaits_struktura!E100</f>
        <v>408</v>
      </c>
      <c r="G113" s="240">
        <f>Iedzivotaju_skaits_struktura!F100</f>
        <v>696</v>
      </c>
      <c r="H113" s="240">
        <v>317.17009362800002</v>
      </c>
      <c r="I113" s="240">
        <f t="shared" si="17"/>
        <v>494.57163877345437</v>
      </c>
      <c r="J113" s="240">
        <f t="shared" si="24"/>
        <v>6327.2185423145602</v>
      </c>
      <c r="K113" s="240">
        <f t="shared" si="18"/>
        <v>276.08134861560097</v>
      </c>
      <c r="L113" s="241">
        <f t="shared" si="22"/>
        <v>950822.17048568267</v>
      </c>
      <c r="M113" s="256">
        <f t="shared" si="19"/>
        <v>2697649.1986335237</v>
      </c>
      <c r="N113" s="257">
        <f t="shared" si="16"/>
        <v>426.35625442561314</v>
      </c>
      <c r="O113" s="258">
        <f t="shared" si="20"/>
        <v>763.77383879771332</v>
      </c>
      <c r="P113" s="323"/>
      <c r="Q113" s="115">
        <v>2894713.6498302044</v>
      </c>
      <c r="R113" s="109">
        <f t="shared" si="23"/>
        <v>-197064.45119668078</v>
      </c>
      <c r="S113" s="123">
        <f t="shared" si="21"/>
        <v>-6.8077355840789333E-2</v>
      </c>
    </row>
    <row r="114" spans="1:19" ht="15" customHeight="1">
      <c r="A114" s="25">
        <v>96</v>
      </c>
      <c r="B114" s="26" t="s">
        <v>98</v>
      </c>
      <c r="C114" s="237">
        <f>Vertetie_ienemumi!I102</f>
        <v>17987603.153963201</v>
      </c>
      <c r="D114" s="240">
        <f>Iedzivotaju_skaits_struktura!C101</f>
        <v>24004</v>
      </c>
      <c r="E114" s="240">
        <f>Iedzivotaju_skaits_struktura!D101</f>
        <v>2108</v>
      </c>
      <c r="F114" s="240">
        <f>Iedzivotaju_skaits_struktura!E101</f>
        <v>2876</v>
      </c>
      <c r="G114" s="240">
        <f>Iedzivotaju_skaits_struktura!F101</f>
        <v>4474</v>
      </c>
      <c r="H114" s="240">
        <v>122.723891028</v>
      </c>
      <c r="I114" s="240">
        <f t="shared" si="17"/>
        <v>749.35857165319112</v>
      </c>
      <c r="J114" s="240">
        <f t="shared" si="24"/>
        <v>41809.780314362564</v>
      </c>
      <c r="K114" s="240">
        <f t="shared" si="18"/>
        <v>430.22477082435353</v>
      </c>
      <c r="L114" s="241">
        <f t="shared" si="22"/>
        <v>2003823.6354704411</v>
      </c>
      <c r="M114" s="256">
        <f t="shared" si="19"/>
        <v>19991426.789433643</v>
      </c>
      <c r="N114" s="257">
        <f t="shared" si="16"/>
        <v>478.1519213715207</v>
      </c>
      <c r="O114" s="258">
        <f t="shared" si="20"/>
        <v>832.83731000806711</v>
      </c>
      <c r="P114" s="323"/>
      <c r="Q114" s="115">
        <v>20621053.417108588</v>
      </c>
      <c r="R114" s="109">
        <f t="shared" si="23"/>
        <v>-629626.6276749447</v>
      </c>
      <c r="S114" s="123">
        <f t="shared" si="21"/>
        <v>-3.0533194155472398E-2</v>
      </c>
    </row>
    <row r="115" spans="1:19" ht="15" customHeight="1">
      <c r="A115" s="25">
        <v>97</v>
      </c>
      <c r="B115" s="26" t="s">
        <v>99</v>
      </c>
      <c r="C115" s="237">
        <f>Vertetie_ienemumi!I103</f>
        <v>12557109.722035961</v>
      </c>
      <c r="D115" s="240">
        <f>Iedzivotaju_skaits_struktura!C102</f>
        <v>23728</v>
      </c>
      <c r="E115" s="240">
        <f>Iedzivotaju_skaits_struktura!D102</f>
        <v>1653</v>
      </c>
      <c r="F115" s="240">
        <f>Iedzivotaju_skaits_struktura!E102</f>
        <v>2594</v>
      </c>
      <c r="G115" s="240">
        <f>Iedzivotaju_skaits_struktura!F102</f>
        <v>4869</v>
      </c>
      <c r="H115" s="240">
        <v>1681.9232607160002</v>
      </c>
      <c r="I115" s="240">
        <f t="shared" si="17"/>
        <v>529.21062550724719</v>
      </c>
      <c r="J115" s="240">
        <f t="shared" si="24"/>
        <v>42212.043356288319</v>
      </c>
      <c r="K115" s="240">
        <f t="shared" si="18"/>
        <v>297.47694552591071</v>
      </c>
      <c r="L115" s="241">
        <f t="shared" si="22"/>
        <v>5743738.3742552465</v>
      </c>
      <c r="M115" s="256">
        <f t="shared" si="19"/>
        <v>18300848.096291207</v>
      </c>
      <c r="N115" s="257">
        <f t="shared" si="16"/>
        <v>433.54565761775501</v>
      </c>
      <c r="O115" s="258">
        <f t="shared" si="20"/>
        <v>771.27647067983844</v>
      </c>
      <c r="P115" s="323"/>
      <c r="Q115" s="115">
        <v>19552198.913149565</v>
      </c>
      <c r="R115" s="109">
        <f t="shared" si="23"/>
        <v>-1251350.8168583587</v>
      </c>
      <c r="S115" s="123">
        <f t="shared" si="21"/>
        <v>-6.4000515871224017E-2</v>
      </c>
    </row>
    <row r="116" spans="1:19" ht="15" customHeight="1">
      <c r="A116" s="25">
        <v>98</v>
      </c>
      <c r="B116" s="26" t="s">
        <v>100</v>
      </c>
      <c r="C116" s="237">
        <f>Vertetie_ienemumi!I104</f>
        <v>6579348.8873934885</v>
      </c>
      <c r="D116" s="240">
        <f>Iedzivotaju_skaits_struktura!C103</f>
        <v>7411</v>
      </c>
      <c r="E116" s="240">
        <f>Iedzivotaju_skaits_struktura!D103</f>
        <v>439</v>
      </c>
      <c r="F116" s="240">
        <f>Iedzivotaju_skaits_struktura!E103</f>
        <v>664</v>
      </c>
      <c r="G116" s="240">
        <f>Iedzivotaju_skaits_struktura!F103</f>
        <v>1688</v>
      </c>
      <c r="H116" s="240">
        <v>47.671350873999998</v>
      </c>
      <c r="I116" s="240">
        <f t="shared" si="17"/>
        <v>887.78152575812828</v>
      </c>
      <c r="J116" s="240">
        <f t="shared" si="24"/>
        <v>11924.480453328481</v>
      </c>
      <c r="K116" s="240">
        <f t="shared" si="18"/>
        <v>551.75140863743002</v>
      </c>
      <c r="L116" s="241">
        <f t="shared" si="22"/>
        <v>-390691.24055118411</v>
      </c>
      <c r="M116" s="256">
        <f t="shared" si="19"/>
        <v>6188657.6468423046</v>
      </c>
      <c r="N116" s="257">
        <f t="shared" si="16"/>
        <v>518.98761300873821</v>
      </c>
      <c r="O116" s="258">
        <f t="shared" si="20"/>
        <v>835.06377639216089</v>
      </c>
      <c r="P116" s="323"/>
      <c r="Q116" s="115">
        <v>5970098.523325216</v>
      </c>
      <c r="R116" s="109">
        <f t="shared" si="23"/>
        <v>218559.12351708859</v>
      </c>
      <c r="S116" s="333">
        <f t="shared" si="21"/>
        <v>3.6608964268039612E-2</v>
      </c>
    </row>
    <row r="117" spans="1:19" ht="15" customHeight="1">
      <c r="A117" s="25">
        <v>99</v>
      </c>
      <c r="B117" s="26" t="s">
        <v>101</v>
      </c>
      <c r="C117" s="237">
        <f>Vertetie_ienemumi!I105</f>
        <v>1678654.7091067804</v>
      </c>
      <c r="D117" s="240">
        <f>Iedzivotaju_skaits_struktura!C104</f>
        <v>2335</v>
      </c>
      <c r="E117" s="240">
        <f>Iedzivotaju_skaits_struktura!D104</f>
        <v>180</v>
      </c>
      <c r="F117" s="240">
        <f>Iedzivotaju_skaits_struktura!E104</f>
        <v>250</v>
      </c>
      <c r="G117" s="240">
        <f>Iedzivotaju_skaits_struktura!F104</f>
        <v>477</v>
      </c>
      <c r="H117" s="240">
        <v>229.93918845899998</v>
      </c>
      <c r="I117" s="240">
        <f t="shared" si="17"/>
        <v>718.90993966029134</v>
      </c>
      <c r="J117" s="240">
        <f t="shared" si="24"/>
        <v>4273.6875664576801</v>
      </c>
      <c r="K117" s="240">
        <f t="shared" si="18"/>
        <v>392.78835502197518</v>
      </c>
      <c r="L117" s="241">
        <f t="shared" si="22"/>
        <v>311056.44409887854</v>
      </c>
      <c r="M117" s="256">
        <f t="shared" si="19"/>
        <v>1989711.1532056588</v>
      </c>
      <c r="N117" s="257">
        <f t="shared" si="16"/>
        <v>465.57244119154581</v>
      </c>
      <c r="O117" s="258">
        <f t="shared" si="20"/>
        <v>852.12469088036778</v>
      </c>
      <c r="P117" s="323"/>
      <c r="Q117" s="115">
        <v>2021696.4850201134</v>
      </c>
      <c r="R117" s="109">
        <f t="shared" si="23"/>
        <v>-31985.331814454636</v>
      </c>
      <c r="S117" s="123">
        <f t="shared" si="21"/>
        <v>-1.5821035477606049E-2</v>
      </c>
    </row>
    <row r="118" spans="1:19" ht="15" customHeight="1">
      <c r="A118" s="25">
        <v>100</v>
      </c>
      <c r="B118" s="26" t="s">
        <v>102</v>
      </c>
      <c r="C118" s="237">
        <f>Vertetie_ienemumi!I106</f>
        <v>15133053.802285491</v>
      </c>
      <c r="D118" s="240">
        <f>Iedzivotaju_skaits_struktura!C105</f>
        <v>19037</v>
      </c>
      <c r="E118" s="240">
        <f>Iedzivotaju_skaits_struktura!D105</f>
        <v>1874</v>
      </c>
      <c r="F118" s="240">
        <f>Iedzivotaju_skaits_struktura!E105</f>
        <v>2506</v>
      </c>
      <c r="G118" s="240">
        <f>Iedzivotaju_skaits_struktura!F105</f>
        <v>3329</v>
      </c>
      <c r="H118" s="240">
        <v>360.85622267299999</v>
      </c>
      <c r="I118" s="240">
        <f t="shared" si="17"/>
        <v>794.92849725720919</v>
      </c>
      <c r="J118" s="240">
        <f t="shared" si="24"/>
        <v>34603.681458462961</v>
      </c>
      <c r="K118" s="240">
        <f t="shared" si="18"/>
        <v>437.32496556618332</v>
      </c>
      <c r="L118" s="241">
        <f t="shared" si="22"/>
        <v>1495321.3225322033</v>
      </c>
      <c r="M118" s="256">
        <f t="shared" si="19"/>
        <v>16628375.124817694</v>
      </c>
      <c r="N118" s="257">
        <f t="shared" si="16"/>
        <v>480.53774696711992</v>
      </c>
      <c r="O118" s="258">
        <f t="shared" si="20"/>
        <v>873.47665728936772</v>
      </c>
      <c r="P118" s="323"/>
      <c r="Q118" s="115">
        <v>16833732.734082729</v>
      </c>
      <c r="R118" s="109">
        <f t="shared" si="23"/>
        <v>-205357.60926503502</v>
      </c>
      <c r="S118" s="123">
        <f t="shared" si="21"/>
        <v>-1.2199172489489096E-2</v>
      </c>
    </row>
    <row r="119" spans="1:19" ht="15" customHeight="1">
      <c r="A119" s="25">
        <v>101</v>
      </c>
      <c r="B119" s="26" t="s">
        <v>103</v>
      </c>
      <c r="C119" s="237">
        <f>Vertetie_ienemumi!I107</f>
        <v>2041461.9293955488</v>
      </c>
      <c r="D119" s="240">
        <f>Iedzivotaju_skaits_struktura!C106</f>
        <v>3500</v>
      </c>
      <c r="E119" s="240">
        <f>Iedzivotaju_skaits_struktura!D106</f>
        <v>242</v>
      </c>
      <c r="F119" s="240">
        <f>Iedzivotaju_skaits_struktura!E106</f>
        <v>367</v>
      </c>
      <c r="G119" s="240">
        <f>Iedzivotaju_skaits_struktura!F106</f>
        <v>836</v>
      </c>
      <c r="H119" s="240">
        <v>105.38693880599999</v>
      </c>
      <c r="I119" s="240">
        <f t="shared" si="17"/>
        <v>583.2748369701568</v>
      </c>
      <c r="J119" s="240">
        <f t="shared" si="24"/>
        <v>6041.5281469851197</v>
      </c>
      <c r="K119" s="240">
        <f t="shared" si="18"/>
        <v>337.90489421360911</v>
      </c>
      <c r="L119" s="241">
        <f t="shared" si="22"/>
        <v>659888.72790113464</v>
      </c>
      <c r="M119" s="256">
        <f t="shared" si="19"/>
        <v>2701350.6572966836</v>
      </c>
      <c r="N119" s="257">
        <f t="shared" si="16"/>
        <v>447.13036032857485</v>
      </c>
      <c r="O119" s="258">
        <f t="shared" si="20"/>
        <v>771.81447351333816</v>
      </c>
      <c r="P119" s="323"/>
      <c r="Q119" s="115">
        <v>2783946.7582611507</v>
      </c>
      <c r="R119" s="109">
        <f t="shared" si="23"/>
        <v>-82596.100964467041</v>
      </c>
      <c r="S119" s="123">
        <f t="shared" si="21"/>
        <v>-2.9668707104174796E-2</v>
      </c>
    </row>
    <row r="120" spans="1:19" ht="15" customHeight="1">
      <c r="A120" s="25">
        <v>102</v>
      </c>
      <c r="B120" s="26" t="s">
        <v>104</v>
      </c>
      <c r="C120" s="237">
        <f>Vertetie_ienemumi!I108</f>
        <v>1925714.9318118456</v>
      </c>
      <c r="D120" s="240">
        <f>Iedzivotaju_skaits_struktura!C107</f>
        <v>4875</v>
      </c>
      <c r="E120" s="240">
        <f>Iedzivotaju_skaits_struktura!D107</f>
        <v>284</v>
      </c>
      <c r="F120" s="240">
        <f>Iedzivotaju_skaits_struktura!E107</f>
        <v>517</v>
      </c>
      <c r="G120" s="240">
        <f>Iedzivotaju_skaits_struktura!F107</f>
        <v>1185</v>
      </c>
      <c r="H120" s="240">
        <v>556.61646182100003</v>
      </c>
      <c r="I120" s="240">
        <f t="shared" si="17"/>
        <v>395.0184475511478</v>
      </c>
      <c r="J120" s="240">
        <f t="shared" si="24"/>
        <v>8947.9370219679186</v>
      </c>
      <c r="K120" s="240">
        <f t="shared" si="18"/>
        <v>215.2132862674444</v>
      </c>
      <c r="L120" s="241">
        <f t="shared" si="22"/>
        <v>1706281.4501862028</v>
      </c>
      <c r="M120" s="256">
        <f t="shared" si="19"/>
        <v>3631996.3819980482</v>
      </c>
      <c r="N120" s="257">
        <f t="shared" si="16"/>
        <v>405.90321244787481</v>
      </c>
      <c r="O120" s="258">
        <f t="shared" si="20"/>
        <v>745.0248988713945</v>
      </c>
      <c r="P120" s="323"/>
      <c r="Q120" s="115">
        <v>3900256.5521473335</v>
      </c>
      <c r="R120" s="109">
        <f t="shared" si="23"/>
        <v>-268260.17014928535</v>
      </c>
      <c r="S120" s="123">
        <f t="shared" si="21"/>
        <v>-6.8780134476433719E-2</v>
      </c>
    </row>
    <row r="121" spans="1:19" ht="15" customHeight="1">
      <c r="A121" s="25">
        <v>103</v>
      </c>
      <c r="B121" s="26" t="s">
        <v>105</v>
      </c>
      <c r="C121" s="237">
        <f>Vertetie_ienemumi!I109</f>
        <v>7518663.3062973665</v>
      </c>
      <c r="D121" s="240">
        <f>Iedzivotaju_skaits_struktura!C108</f>
        <v>12675</v>
      </c>
      <c r="E121" s="240">
        <f>Iedzivotaju_skaits_struktura!D108</f>
        <v>990</v>
      </c>
      <c r="F121" s="240">
        <f>Iedzivotaju_skaits_struktura!E108</f>
        <v>1465</v>
      </c>
      <c r="G121" s="240">
        <f>Iedzivotaju_skaits_struktura!F108</f>
        <v>2547</v>
      </c>
      <c r="H121" s="240">
        <v>946.83298267700002</v>
      </c>
      <c r="I121" s="240">
        <f t="shared" si="17"/>
        <v>593.18842653233662</v>
      </c>
      <c r="J121" s="240">
        <f t="shared" si="24"/>
        <v>23091.466133669041</v>
      </c>
      <c r="K121" s="240">
        <f t="shared" si="18"/>
        <v>325.60354820149803</v>
      </c>
      <c r="L121" s="241">
        <f t="shared" si="22"/>
        <v>2710783.0043959818</v>
      </c>
      <c r="M121" s="256">
        <f t="shared" si="19"/>
        <v>10229446.310693348</v>
      </c>
      <c r="N121" s="257">
        <f t="shared" si="16"/>
        <v>442.99683058140988</v>
      </c>
      <c r="O121" s="258">
        <f t="shared" si="20"/>
        <v>807.05690814148704</v>
      </c>
      <c r="P121" s="323"/>
      <c r="Q121" s="115">
        <v>10616712.598963214</v>
      </c>
      <c r="R121" s="109">
        <f t="shared" si="23"/>
        <v>-387266.28826986626</v>
      </c>
      <c r="S121" s="123">
        <f t="shared" si="21"/>
        <v>-3.647704359141124E-2</v>
      </c>
    </row>
    <row r="122" spans="1:19" ht="15" customHeight="1">
      <c r="A122" s="25">
        <v>104</v>
      </c>
      <c r="B122" s="26" t="s">
        <v>106</v>
      </c>
      <c r="C122" s="237">
        <f>Vertetie_ienemumi!I110</f>
        <v>11438705.740021724</v>
      </c>
      <c r="D122" s="240">
        <f>Iedzivotaju_skaits_struktura!C109</f>
        <v>12164</v>
      </c>
      <c r="E122" s="240">
        <f>Iedzivotaju_skaits_struktura!D109</f>
        <v>1227</v>
      </c>
      <c r="F122" s="240">
        <f>Iedzivotaju_skaits_struktura!E109</f>
        <v>1735</v>
      </c>
      <c r="G122" s="240">
        <f>Iedzivotaju_skaits_struktura!F109</f>
        <v>1760</v>
      </c>
      <c r="H122" s="240">
        <v>53.417989812999998</v>
      </c>
      <c r="I122" s="240">
        <f t="shared" si="17"/>
        <v>940.3737043753473</v>
      </c>
      <c r="J122" s="240">
        <f t="shared" si="24"/>
        <v>22074.87534451576</v>
      </c>
      <c r="K122" s="240">
        <f t="shared" si="18"/>
        <v>518.17759156060356</v>
      </c>
      <c r="L122" s="241">
        <f t="shared" si="22"/>
        <v>-231157.90549974967</v>
      </c>
      <c r="M122" s="256">
        <f t="shared" si="19"/>
        <v>11207547.834521975</v>
      </c>
      <c r="N122" s="257">
        <f t="shared" si="16"/>
        <v>507.70605313095717</v>
      </c>
      <c r="O122" s="258">
        <f t="shared" si="20"/>
        <v>921.37025933261884</v>
      </c>
      <c r="P122" s="323"/>
      <c r="Q122" s="115">
        <v>10848391.424271489</v>
      </c>
      <c r="R122" s="109">
        <f t="shared" si="23"/>
        <v>359156.41025048681</v>
      </c>
      <c r="S122" s="333">
        <f t="shared" si="21"/>
        <v>3.3106881583101266E-2</v>
      </c>
    </row>
    <row r="123" spans="1:19" ht="15" customHeight="1">
      <c r="A123" s="25">
        <v>105</v>
      </c>
      <c r="B123" s="26" t="s">
        <v>107</v>
      </c>
      <c r="C123" s="237">
        <f>Vertetie_ienemumi!I111</f>
        <v>1528179.9703763041</v>
      </c>
      <c r="D123" s="240">
        <f>Iedzivotaju_skaits_struktura!C110</f>
        <v>3205</v>
      </c>
      <c r="E123" s="240">
        <f>Iedzivotaju_skaits_struktura!D110</f>
        <v>136</v>
      </c>
      <c r="F123" s="240">
        <f>Iedzivotaju_skaits_struktura!E110</f>
        <v>323</v>
      </c>
      <c r="G123" s="240">
        <f>Iedzivotaju_skaits_struktura!F110</f>
        <v>876</v>
      </c>
      <c r="H123" s="240">
        <v>375.30651975700005</v>
      </c>
      <c r="I123" s="240">
        <f t="shared" si="17"/>
        <v>476.81122320633511</v>
      </c>
      <c r="J123" s="240">
        <f t="shared" si="24"/>
        <v>5794.925910030639</v>
      </c>
      <c r="K123" s="240">
        <f t="shared" si="18"/>
        <v>263.71001011956412</v>
      </c>
      <c r="L123" s="241">
        <f t="shared" si="22"/>
        <v>918433.14549434243</v>
      </c>
      <c r="M123" s="256">
        <f t="shared" si="19"/>
        <v>2446613.1158706467</v>
      </c>
      <c r="N123" s="257">
        <f t="shared" si="16"/>
        <v>422.19920562499664</v>
      </c>
      <c r="O123" s="258">
        <f t="shared" si="20"/>
        <v>763.37382710472593</v>
      </c>
      <c r="P123" s="323"/>
      <c r="Q123" s="115">
        <v>2589242.7708930941</v>
      </c>
      <c r="R123" s="109">
        <f t="shared" si="23"/>
        <v>-142629.65502244746</v>
      </c>
      <c r="S123" s="123">
        <f t="shared" si="21"/>
        <v>-5.5085470016877136E-2</v>
      </c>
    </row>
    <row r="124" spans="1:19" ht="15" customHeight="1">
      <c r="A124" s="25">
        <v>106</v>
      </c>
      <c r="B124" s="26" t="s">
        <v>108</v>
      </c>
      <c r="C124" s="237">
        <f>Vertetie_ienemumi!I112</f>
        <v>14898125.702229822</v>
      </c>
      <c r="D124" s="240">
        <f>Iedzivotaju_skaits_struktura!C111</f>
        <v>29936</v>
      </c>
      <c r="E124" s="240">
        <f>Iedzivotaju_skaits_struktura!D111</f>
        <v>2082</v>
      </c>
      <c r="F124" s="240">
        <f>Iedzivotaju_skaits_struktura!E111</f>
        <v>3316</v>
      </c>
      <c r="G124" s="240">
        <f>Iedzivotaju_skaits_struktura!F111</f>
        <v>6415</v>
      </c>
      <c r="H124" s="240">
        <v>1762.803854687</v>
      </c>
      <c r="I124" s="240">
        <f t="shared" si="17"/>
        <v>497.66587727918966</v>
      </c>
      <c r="J124" s="240">
        <f t="shared" si="24"/>
        <v>53044.601859124232</v>
      </c>
      <c r="K124" s="240">
        <f t="shared" si="18"/>
        <v>280.86035487260779</v>
      </c>
      <c r="L124" s="241">
        <f t="shared" si="22"/>
        <v>7802953.9449370373</v>
      </c>
      <c r="M124" s="256">
        <f t="shared" si="19"/>
        <v>22701079.647166859</v>
      </c>
      <c r="N124" s="257">
        <f t="shared" si="16"/>
        <v>427.96210833020012</v>
      </c>
      <c r="O124" s="258">
        <f t="shared" si="20"/>
        <v>758.32040510311526</v>
      </c>
      <c r="P124" s="323"/>
      <c r="Q124" s="115">
        <v>23895165.43937752</v>
      </c>
      <c r="R124" s="109">
        <f t="shared" si="23"/>
        <v>-1194085.7922106609</v>
      </c>
      <c r="S124" s="123">
        <f t="shared" si="21"/>
        <v>-4.9971857078791926E-2</v>
      </c>
    </row>
    <row r="125" spans="1:19" ht="15" customHeight="1">
      <c r="A125" s="25">
        <v>107</v>
      </c>
      <c r="B125" s="26" t="s">
        <v>109</v>
      </c>
      <c r="C125" s="237">
        <f>Vertetie_ienemumi!I113</f>
        <v>2227477.132583417</v>
      </c>
      <c r="D125" s="240">
        <f>Iedzivotaju_skaits_struktura!C112</f>
        <v>3363</v>
      </c>
      <c r="E125" s="240">
        <f>Iedzivotaju_skaits_struktura!D112</f>
        <v>236</v>
      </c>
      <c r="F125" s="240">
        <f>Iedzivotaju_skaits_struktura!E112</f>
        <v>322</v>
      </c>
      <c r="G125" s="240">
        <f>Iedzivotaju_skaits_struktura!F112</f>
        <v>712</v>
      </c>
      <c r="H125" s="240">
        <v>223.620144643</v>
      </c>
      <c r="I125" s="240">
        <f t="shared" si="17"/>
        <v>662.34824043515221</v>
      </c>
      <c r="J125" s="240">
        <f t="shared" si="24"/>
        <v>5831.7426198573603</v>
      </c>
      <c r="K125" s="240">
        <f t="shared" si="18"/>
        <v>381.95738011460787</v>
      </c>
      <c r="L125" s="241">
        <f t="shared" si="22"/>
        <v>466397.16865538887</v>
      </c>
      <c r="M125" s="256">
        <f t="shared" si="19"/>
        <v>2693874.301238806</v>
      </c>
      <c r="N125" s="257">
        <f t="shared" si="16"/>
        <v>461.93298930340927</v>
      </c>
      <c r="O125" s="258">
        <f t="shared" si="20"/>
        <v>801.03309581885401</v>
      </c>
      <c r="P125" s="323"/>
      <c r="Q125" s="115">
        <v>2802656.0921347355</v>
      </c>
      <c r="R125" s="109">
        <f t="shared" si="23"/>
        <v>-108781.79089592956</v>
      </c>
      <c r="S125" s="123">
        <f t="shared" si="21"/>
        <v>-3.8813820647210506E-2</v>
      </c>
    </row>
    <row r="126" spans="1:19" ht="15" customHeight="1">
      <c r="A126" s="25">
        <v>108</v>
      </c>
      <c r="B126" s="26" t="s">
        <v>110</v>
      </c>
      <c r="C126" s="237">
        <f>Vertetie_ienemumi!I114</f>
        <v>17217010.327331036</v>
      </c>
      <c r="D126" s="240">
        <f>Iedzivotaju_skaits_struktura!C113</f>
        <v>29943</v>
      </c>
      <c r="E126" s="240">
        <f>Iedzivotaju_skaits_struktura!D113</f>
        <v>2420</v>
      </c>
      <c r="F126" s="240">
        <f>Iedzivotaju_skaits_struktura!E113</f>
        <v>3640</v>
      </c>
      <c r="G126" s="240">
        <f>Iedzivotaju_skaits_struktura!F113</f>
        <v>5920</v>
      </c>
      <c r="H126" s="240">
        <v>1194.363387139</v>
      </c>
      <c r="I126" s="240">
        <f t="shared" si="17"/>
        <v>574.99283062255074</v>
      </c>
      <c r="J126" s="240">
        <f t="shared" si="24"/>
        <v>53668.432348451286</v>
      </c>
      <c r="K126" s="240">
        <f t="shared" si="18"/>
        <v>320.80330231273967</v>
      </c>
      <c r="L126" s="241">
        <f t="shared" si="22"/>
        <v>6471368.4123121165</v>
      </c>
      <c r="M126" s="256">
        <f t="shared" si="19"/>
        <v>23688378.739643153</v>
      </c>
      <c r="N126" s="257">
        <f t="shared" si="16"/>
        <v>441.38383968144228</v>
      </c>
      <c r="O126" s="258">
        <f t="shared" si="20"/>
        <v>791.11574456945368</v>
      </c>
      <c r="P126" s="323"/>
      <c r="Q126" s="115">
        <v>24700835.014063839</v>
      </c>
      <c r="R126" s="109">
        <f t="shared" si="23"/>
        <v>-1012456.2744206861</v>
      </c>
      <c r="S126" s="123">
        <f t="shared" si="21"/>
        <v>-4.0988746892330896E-2</v>
      </c>
    </row>
    <row r="127" spans="1:19" ht="15" customHeight="1">
      <c r="A127" s="25">
        <v>109</v>
      </c>
      <c r="B127" s="26" t="s">
        <v>111</v>
      </c>
      <c r="C127" s="237">
        <f>Vertetie_ienemumi!I115</f>
        <v>1017271.3097731461</v>
      </c>
      <c r="D127" s="240">
        <f>Iedzivotaju_skaits_struktura!C114</f>
        <v>2412</v>
      </c>
      <c r="E127" s="240">
        <f>Iedzivotaju_skaits_struktura!D114</f>
        <v>162</v>
      </c>
      <c r="F127" s="240">
        <f>Iedzivotaju_skaits_struktura!E114</f>
        <v>297</v>
      </c>
      <c r="G127" s="240">
        <f>Iedzivotaju_skaits_struktura!F114</f>
        <v>589</v>
      </c>
      <c r="H127" s="240">
        <v>306.83914469000001</v>
      </c>
      <c r="I127" s="240">
        <f t="shared" si="17"/>
        <v>421.75427436697601</v>
      </c>
      <c r="J127" s="240">
        <f t="shared" si="24"/>
        <v>4661.5554999287997</v>
      </c>
      <c r="K127" s="240">
        <f t="shared" si="18"/>
        <v>218.22572096131512</v>
      </c>
      <c r="L127" s="241">
        <f t="shared" si="22"/>
        <v>879587.6836072536</v>
      </c>
      <c r="M127" s="256">
        <f t="shared" si="19"/>
        <v>1896858.9933803997</v>
      </c>
      <c r="N127" s="257">
        <f t="shared" si="16"/>
        <v>406.91545845788431</v>
      </c>
      <c r="O127" s="258">
        <f t="shared" si="20"/>
        <v>786.42578498358193</v>
      </c>
      <c r="P127" s="323"/>
      <c r="Q127" s="115">
        <v>2043122.704026659</v>
      </c>
      <c r="R127" s="109">
        <f t="shared" si="23"/>
        <v>-146263.71064625937</v>
      </c>
      <c r="S127" s="123">
        <f t="shared" si="21"/>
        <v>-7.158831447469971E-2</v>
      </c>
    </row>
    <row r="128" spans="1:19" ht="15" customHeight="1">
      <c r="A128" s="25">
        <v>110</v>
      </c>
      <c r="B128" s="26" t="s">
        <v>112</v>
      </c>
      <c r="C128" s="237">
        <f>Vertetie_ienemumi!I116</f>
        <v>5008200.9310890883</v>
      </c>
      <c r="D128" s="240">
        <f>Iedzivotaju_skaits_struktura!C115</f>
        <v>8681</v>
      </c>
      <c r="E128" s="240">
        <f>Iedzivotaju_skaits_struktura!D115</f>
        <v>535</v>
      </c>
      <c r="F128" s="240">
        <f>Iedzivotaju_skaits_struktura!E115</f>
        <v>831</v>
      </c>
      <c r="G128" s="240">
        <f>Iedzivotaju_skaits_struktura!F115</f>
        <v>2194</v>
      </c>
      <c r="H128" s="240">
        <v>908.40685703400004</v>
      </c>
      <c r="I128" s="240">
        <f t="shared" si="17"/>
        <v>576.91520920275184</v>
      </c>
      <c r="J128" s="240">
        <f t="shared" si="24"/>
        <v>15646.298422691678</v>
      </c>
      <c r="K128" s="240">
        <f t="shared" si="18"/>
        <v>320.08854719437937</v>
      </c>
      <c r="L128" s="241">
        <f t="shared" si="22"/>
        <v>1894064.5119020524</v>
      </c>
      <c r="M128" s="256">
        <f t="shared" si="19"/>
        <v>6902265.4429911412</v>
      </c>
      <c r="N128" s="257">
        <f t="shared" si="16"/>
        <v>441.14366583861465</v>
      </c>
      <c r="O128" s="258">
        <f t="shared" si="20"/>
        <v>795.10026989876064</v>
      </c>
      <c r="P128" s="323"/>
      <c r="Q128" s="115">
        <v>6976065.1136977859</v>
      </c>
      <c r="R128" s="109">
        <f t="shared" si="23"/>
        <v>-73799.670706644654</v>
      </c>
      <c r="S128" s="123">
        <f t="shared" si="21"/>
        <v>-1.057898249282907E-2</v>
      </c>
    </row>
    <row r="129" spans="1:19" ht="15" customHeight="1">
      <c r="A129" s="25">
        <v>111</v>
      </c>
      <c r="B129" s="26" t="s">
        <v>113</v>
      </c>
      <c r="C129" s="237">
        <f>Vertetie_ienemumi!I117</f>
        <v>1273261.8362896608</v>
      </c>
      <c r="D129" s="240">
        <f>Iedzivotaju_skaits_struktura!C116</f>
        <v>3173</v>
      </c>
      <c r="E129" s="240">
        <f>Iedzivotaju_skaits_struktura!D116</f>
        <v>164</v>
      </c>
      <c r="F129" s="240">
        <f>Iedzivotaju_skaits_struktura!E116</f>
        <v>313</v>
      </c>
      <c r="G129" s="240">
        <f>Iedzivotaju_skaits_struktura!F116</f>
        <v>753</v>
      </c>
      <c r="H129" s="240">
        <v>277.914080899</v>
      </c>
      <c r="I129" s="240">
        <f t="shared" si="17"/>
        <v>401.28012489431478</v>
      </c>
      <c r="J129" s="240">
        <f t="shared" si="24"/>
        <v>5556.7894029664803</v>
      </c>
      <c r="K129" s="240">
        <f t="shared" si="18"/>
        <v>229.1362410837331</v>
      </c>
      <c r="L129" s="241">
        <f t="shared" si="22"/>
        <v>1008253.8662064242</v>
      </c>
      <c r="M129" s="256">
        <f t="shared" si="19"/>
        <v>2281515.7024960849</v>
      </c>
      <c r="N129" s="257">
        <f t="shared" si="16"/>
        <v>410.58163933261579</v>
      </c>
      <c r="O129" s="258">
        <f t="shared" si="20"/>
        <v>719.0405617699605</v>
      </c>
      <c r="P129" s="323"/>
      <c r="Q129" s="115">
        <v>2445027.5131530706</v>
      </c>
      <c r="R129" s="109">
        <f t="shared" si="23"/>
        <v>-163511.81065698573</v>
      </c>
      <c r="S129" s="123">
        <f t="shared" si="21"/>
        <v>-6.6875243643423565E-2</v>
      </c>
    </row>
    <row r="130" spans="1:19" ht="15" customHeight="1">
      <c r="A130" s="25">
        <v>112</v>
      </c>
      <c r="B130" s="26" t="s">
        <v>114</v>
      </c>
      <c r="C130" s="237">
        <f>Vertetie_ienemumi!I118</f>
        <v>628670.08421782125</v>
      </c>
      <c r="D130" s="240">
        <f>Iedzivotaju_skaits_struktura!C117</f>
        <v>1891</v>
      </c>
      <c r="E130" s="240">
        <f>Iedzivotaju_skaits_struktura!D117</f>
        <v>115</v>
      </c>
      <c r="F130" s="240">
        <f>Iedzivotaju_skaits_struktura!E117</f>
        <v>150</v>
      </c>
      <c r="G130" s="240">
        <f>Iedzivotaju_skaits_struktura!F117</f>
        <v>432</v>
      </c>
      <c r="H130" s="240">
        <v>287.67177206400004</v>
      </c>
      <c r="I130" s="240">
        <f t="shared" si="17"/>
        <v>332.45377272227461</v>
      </c>
      <c r="J130" s="240">
        <f t="shared" si="24"/>
        <v>3406.0410935372797</v>
      </c>
      <c r="K130" s="240">
        <f t="shared" si="18"/>
        <v>184.57501449723492</v>
      </c>
      <c r="L130" s="241">
        <f t="shared" si="22"/>
        <v>718787.23192818591</v>
      </c>
      <c r="M130" s="256">
        <f t="shared" si="19"/>
        <v>1347457.3161460073</v>
      </c>
      <c r="N130" s="257">
        <f t="shared" si="16"/>
        <v>395.60806201155691</v>
      </c>
      <c r="O130" s="258">
        <f t="shared" si="20"/>
        <v>712.56336126177007</v>
      </c>
      <c r="P130" s="323"/>
      <c r="Q130" s="115">
        <v>1450233.9409424607</v>
      </c>
      <c r="R130" s="109">
        <f t="shared" si="23"/>
        <v>-102776.6247964534</v>
      </c>
      <c r="S130" s="123">
        <f t="shared" si="21"/>
        <v>-7.0868996990693933E-2</v>
      </c>
    </row>
    <row r="131" spans="1:19" ht="15" customHeight="1">
      <c r="A131" s="25">
        <v>113</v>
      </c>
      <c r="B131" s="26" t="s">
        <v>115</v>
      </c>
      <c r="C131" s="237">
        <f>Vertetie_ienemumi!I119</f>
        <v>1881459.5844881032</v>
      </c>
      <c r="D131" s="240">
        <f>Iedzivotaju_skaits_struktura!C118</f>
        <v>3817</v>
      </c>
      <c r="E131" s="240">
        <f>Iedzivotaju_skaits_struktura!D118</f>
        <v>203</v>
      </c>
      <c r="F131" s="240">
        <f>Iedzivotaju_skaits_struktura!E118</f>
        <v>360</v>
      </c>
      <c r="G131" s="240">
        <f>Iedzivotaju_skaits_struktura!F118</f>
        <v>798</v>
      </c>
      <c r="H131" s="240">
        <v>541.91304963000005</v>
      </c>
      <c r="I131" s="240">
        <f t="shared" si="17"/>
        <v>492.91579368302416</v>
      </c>
      <c r="J131" s="240">
        <f t="shared" si="24"/>
        <v>6879.8478354376011</v>
      </c>
      <c r="K131" s="240">
        <f t="shared" si="18"/>
        <v>273.47401127054587</v>
      </c>
      <c r="L131" s="241">
        <f t="shared" si="22"/>
        <v>1045778.9687219376</v>
      </c>
      <c r="M131" s="256">
        <f t="shared" si="19"/>
        <v>2927238.5532100406</v>
      </c>
      <c r="N131" s="257">
        <f t="shared" si="16"/>
        <v>425.48013026277198</v>
      </c>
      <c r="O131" s="258">
        <f t="shared" si="20"/>
        <v>766.89508860624585</v>
      </c>
      <c r="P131" s="323"/>
      <c r="Q131" s="115">
        <v>3100387.616607042</v>
      </c>
      <c r="R131" s="109">
        <f t="shared" si="23"/>
        <v>-173149.06339700148</v>
      </c>
      <c r="S131" s="123">
        <f t="shared" si="21"/>
        <v>-5.5847553534770555E-2</v>
      </c>
    </row>
    <row r="132" spans="1:19" ht="15" customHeight="1">
      <c r="A132" s="25">
        <v>114</v>
      </c>
      <c r="B132" s="26" t="s">
        <v>116</v>
      </c>
      <c r="C132" s="237">
        <f>Vertetie_ienemumi!I120</f>
        <v>4518898.1416782523</v>
      </c>
      <c r="D132" s="240">
        <f>Iedzivotaju_skaits_struktura!C119</f>
        <v>8273</v>
      </c>
      <c r="E132" s="240">
        <f>Iedzivotaju_skaits_struktura!D119</f>
        <v>533</v>
      </c>
      <c r="F132" s="240">
        <f>Iedzivotaju_skaits_struktura!E119</f>
        <v>907</v>
      </c>
      <c r="G132" s="240">
        <f>Iedzivotaju_skaits_struktura!F119</f>
        <v>1713</v>
      </c>
      <c r="H132" s="240">
        <v>844.18420404100004</v>
      </c>
      <c r="I132" s="240">
        <f t="shared" si="17"/>
        <v>546.22242737558952</v>
      </c>
      <c r="J132" s="240">
        <f t="shared" si="24"/>
        <v>15027.81999014232</v>
      </c>
      <c r="K132" s="240">
        <f t="shared" si="18"/>
        <v>300.70217401076656</v>
      </c>
      <c r="L132" s="241">
        <f t="shared" si="22"/>
        <v>2012634.3512683294</v>
      </c>
      <c r="M132" s="256">
        <f t="shared" si="19"/>
        <v>6531532.4929465819</v>
      </c>
      <c r="N132" s="257">
        <f t="shared" si="16"/>
        <v>434.62940714162266</v>
      </c>
      <c r="O132" s="258">
        <f t="shared" si="20"/>
        <v>789.49987827228119</v>
      </c>
      <c r="P132" s="323"/>
      <c r="Q132" s="115">
        <v>6964217.4414888583</v>
      </c>
      <c r="R132" s="109">
        <f t="shared" si="23"/>
        <v>-432684.9485422764</v>
      </c>
      <c r="S132" s="123">
        <f t="shared" si="21"/>
        <v>-6.2129729891054919E-2</v>
      </c>
    </row>
    <row r="133" spans="1:19" ht="15" customHeight="1">
      <c r="A133" s="25">
        <v>115</v>
      </c>
      <c r="B133" s="26" t="s">
        <v>117</v>
      </c>
      <c r="C133" s="237">
        <f>Vertetie_ienemumi!I121</f>
        <v>7054731.3679779982</v>
      </c>
      <c r="D133" s="240">
        <f>Iedzivotaju_skaits_struktura!C120</f>
        <v>11634</v>
      </c>
      <c r="E133" s="240">
        <f>Iedzivotaju_skaits_struktura!D120</f>
        <v>788</v>
      </c>
      <c r="F133" s="240">
        <f>Iedzivotaju_skaits_struktura!E120</f>
        <v>1348</v>
      </c>
      <c r="G133" s="240">
        <f>Iedzivotaju_skaits_struktura!F120</f>
        <v>2443</v>
      </c>
      <c r="H133" s="240">
        <v>2457.6416323990002</v>
      </c>
      <c r="I133" s="240">
        <f t="shared" si="17"/>
        <v>606.38914973164844</v>
      </c>
      <c r="J133" s="240">
        <f t="shared" si="24"/>
        <v>23415.83528124648</v>
      </c>
      <c r="K133" s="240">
        <f t="shared" si="18"/>
        <v>301.28036361906192</v>
      </c>
      <c r="L133" s="241">
        <f t="shared" si="22"/>
        <v>3127028.5777601968</v>
      </c>
      <c r="M133" s="256">
        <f t="shared" si="19"/>
        <v>10181759.945738195</v>
      </c>
      <c r="N133" s="257">
        <f t="shared" si="16"/>
        <v>434.82369189249761</v>
      </c>
      <c r="O133" s="258">
        <f t="shared" si="20"/>
        <v>875.17276480472708</v>
      </c>
      <c r="P133" s="323"/>
      <c r="Q133" s="115">
        <v>10510334.787358899</v>
      </c>
      <c r="R133" s="109">
        <f t="shared" si="23"/>
        <v>-328574.84162070416</v>
      </c>
      <c r="S133" s="123">
        <f t="shared" si="21"/>
        <v>-3.1262071881467679E-2</v>
      </c>
    </row>
    <row r="134" spans="1:19" ht="15" customHeight="1">
      <c r="A134" s="25">
        <v>116</v>
      </c>
      <c r="B134" s="26" t="s">
        <v>118</v>
      </c>
      <c r="C134" s="237">
        <f>Vertetie_ienemumi!I122</f>
        <v>1768526.9001752674</v>
      </c>
      <c r="D134" s="240">
        <f>Iedzivotaju_skaits_struktura!C121</f>
        <v>3757</v>
      </c>
      <c r="E134" s="240">
        <f>Iedzivotaju_skaits_struktura!D121</f>
        <v>224</v>
      </c>
      <c r="F134" s="240">
        <f>Iedzivotaju_skaits_struktura!E121</f>
        <v>371</v>
      </c>
      <c r="G134" s="240">
        <f>Iedzivotaju_skaits_struktura!F121</f>
        <v>899</v>
      </c>
      <c r="H134" s="240">
        <v>650.76362080999991</v>
      </c>
      <c r="I134" s="240">
        <f t="shared" si="17"/>
        <v>470.72848021699957</v>
      </c>
      <c r="J134" s="240">
        <f t="shared" si="24"/>
        <v>7145.0407036311999</v>
      </c>
      <c r="K134" s="240">
        <f t="shared" si="18"/>
        <v>247.51810011053956</v>
      </c>
      <c r="L134" s="241">
        <f t="shared" si="22"/>
        <v>1209228.5356976835</v>
      </c>
      <c r="M134" s="256">
        <f t="shared" si="19"/>
        <v>2977755.4358729506</v>
      </c>
      <c r="N134" s="257">
        <f t="shared" si="16"/>
        <v>416.75835861363498</v>
      </c>
      <c r="O134" s="258">
        <f t="shared" si="20"/>
        <v>792.58861748015715</v>
      </c>
      <c r="P134" s="323"/>
      <c r="Q134" s="115">
        <v>3154749.9469417734</v>
      </c>
      <c r="R134" s="109">
        <f t="shared" si="23"/>
        <v>-176994.51106882282</v>
      </c>
      <c r="S134" s="123">
        <f t="shared" si="21"/>
        <v>-5.6104133147034996E-2</v>
      </c>
    </row>
    <row r="135" spans="1:19" ht="15" customHeight="1">
      <c r="A135" s="25">
        <v>117</v>
      </c>
      <c r="B135" s="26" t="s">
        <v>119</v>
      </c>
      <c r="C135" s="237">
        <f>Vertetie_ienemumi!I123</f>
        <v>1847964.6322077885</v>
      </c>
      <c r="D135" s="240">
        <f>Iedzivotaju_skaits_struktura!C122</f>
        <v>4843</v>
      </c>
      <c r="E135" s="240">
        <f>Iedzivotaju_skaits_struktura!D122</f>
        <v>212</v>
      </c>
      <c r="F135" s="240">
        <f>Iedzivotaju_skaits_struktura!E122</f>
        <v>444</v>
      </c>
      <c r="G135" s="240">
        <f>Iedzivotaju_skaits_struktura!F122</f>
        <v>1146</v>
      </c>
      <c r="H135" s="240">
        <v>640.35809087799998</v>
      </c>
      <c r="I135" s="240">
        <f t="shared" si="17"/>
        <v>381.57436138917791</v>
      </c>
      <c r="J135" s="240">
        <f t="shared" si="24"/>
        <v>8607.9042981345592</v>
      </c>
      <c r="K135" s="240">
        <f t="shared" si="18"/>
        <v>214.68229294885001</v>
      </c>
      <c r="L135" s="241">
        <f t="shared" si="22"/>
        <v>1644475.5032157085</v>
      </c>
      <c r="M135" s="256">
        <f t="shared" si="19"/>
        <v>3492440.1354234973</v>
      </c>
      <c r="N135" s="257">
        <f t="shared" si="16"/>
        <v>405.72478671496765</v>
      </c>
      <c r="O135" s="258">
        <f t="shared" si="20"/>
        <v>721.1315580060907</v>
      </c>
      <c r="P135" s="323"/>
      <c r="Q135" s="115">
        <v>3768817.2924748207</v>
      </c>
      <c r="R135" s="109">
        <f t="shared" si="23"/>
        <v>-276377.15705132345</v>
      </c>
      <c r="S135" s="123">
        <f t="shared" si="21"/>
        <v>-7.3332596303663844E-2</v>
      </c>
    </row>
    <row r="136" spans="1:19" ht="15" customHeight="1">
      <c r="A136" s="25">
        <v>118</v>
      </c>
      <c r="B136" s="26" t="s">
        <v>120</v>
      </c>
      <c r="C136" s="237">
        <f>Vertetie_ienemumi!I124</f>
        <v>1848573.7300596694</v>
      </c>
      <c r="D136" s="240">
        <f>Iedzivotaju_skaits_struktura!C123</f>
        <v>5761</v>
      </c>
      <c r="E136" s="240">
        <f>Iedzivotaju_skaits_struktura!D123</f>
        <v>304</v>
      </c>
      <c r="F136" s="240">
        <f>Iedzivotaju_skaits_struktura!E123</f>
        <v>552</v>
      </c>
      <c r="G136" s="240">
        <f>Iedzivotaju_skaits_struktura!F123</f>
        <v>1357</v>
      </c>
      <c r="H136" s="240">
        <v>286.80801939999998</v>
      </c>
      <c r="I136" s="240">
        <f t="shared" si="17"/>
        <v>320.87723139379784</v>
      </c>
      <c r="J136" s="240">
        <f t="shared" si="24"/>
        <v>9712.0081894879986</v>
      </c>
      <c r="K136" s="240">
        <f t="shared" si="18"/>
        <v>190.33897974473632</v>
      </c>
      <c r="L136" s="241">
        <f t="shared" si="22"/>
        <v>2012385.4424863267</v>
      </c>
      <c r="M136" s="256">
        <f t="shared" si="19"/>
        <v>3860959.172545996</v>
      </c>
      <c r="N136" s="257">
        <f t="shared" si="16"/>
        <v>397.54488435512116</v>
      </c>
      <c r="O136" s="258">
        <f t="shared" si="20"/>
        <v>670.18905963304917</v>
      </c>
      <c r="P136" s="323"/>
      <c r="Q136" s="115">
        <v>4196434.0866457662</v>
      </c>
      <c r="R136" s="109">
        <f t="shared" si="23"/>
        <v>-335474.91409977013</v>
      </c>
      <c r="S136" s="123">
        <f t="shared" si="21"/>
        <v>-7.994285318750638E-2</v>
      </c>
    </row>
    <row r="137" spans="1:19" ht="15" customHeight="1">
      <c r="A137" s="35">
        <v>119</v>
      </c>
      <c r="B137" s="27" t="s">
        <v>121</v>
      </c>
      <c r="C137" s="243">
        <f>Vertetie_ienemumi!I125</f>
        <v>812182.20269478764</v>
      </c>
      <c r="D137" s="244">
        <f>Iedzivotaju_skaits_struktura!C124</f>
        <v>2834</v>
      </c>
      <c r="E137" s="244">
        <f>Iedzivotaju_skaits_struktura!D124</f>
        <v>107</v>
      </c>
      <c r="F137" s="244">
        <f>Iedzivotaju_skaits_struktura!E124</f>
        <v>250</v>
      </c>
      <c r="G137" s="244">
        <f>Iedzivotaju_skaits_struktura!F124</f>
        <v>662</v>
      </c>
      <c r="H137" s="244">
        <v>309.07592048200001</v>
      </c>
      <c r="I137" s="244">
        <f t="shared" si="17"/>
        <v>286.58511033690462</v>
      </c>
      <c r="J137" s="244">
        <f t="shared" si="24"/>
        <v>4859.0553991326406</v>
      </c>
      <c r="K137" s="244">
        <f t="shared" si="18"/>
        <v>167.14816687205607</v>
      </c>
      <c r="L137" s="245">
        <f t="shared" si="22"/>
        <v>1081645.5627795924</v>
      </c>
      <c r="M137" s="259">
        <f t="shared" si="19"/>
        <v>1893827.76547438</v>
      </c>
      <c r="N137" s="260">
        <f t="shared" si="16"/>
        <v>389.75224810411407</v>
      </c>
      <c r="O137" s="261">
        <f t="shared" si="20"/>
        <v>668.25256368185603</v>
      </c>
      <c r="P137" s="323"/>
      <c r="Q137" s="116">
        <v>2056727.0769783719</v>
      </c>
      <c r="R137" s="117">
        <f t="shared" si="23"/>
        <v>-162899.31150399195</v>
      </c>
      <c r="S137" s="124">
        <f t="shared" si="21"/>
        <v>-7.9203173492184753E-2</v>
      </c>
    </row>
    <row r="138" spans="1:19" ht="15" customHeight="1">
      <c r="A138" s="29"/>
      <c r="B138" s="51" t="s">
        <v>124</v>
      </c>
      <c r="C138" s="233">
        <f>SUM(C28:C137)</f>
        <v>612958274.82065392</v>
      </c>
      <c r="D138" s="233">
        <f t="shared" ref="D138:M138" si="25">SUM(D28:D137)</f>
        <v>988513</v>
      </c>
      <c r="E138" s="233">
        <f t="shared" si="25"/>
        <v>70942</v>
      </c>
      <c r="F138" s="233">
        <f t="shared" si="25"/>
        <v>110200</v>
      </c>
      <c r="G138" s="233">
        <f t="shared" si="25"/>
        <v>204403</v>
      </c>
      <c r="H138" s="233">
        <f>SUM(H28:H137)</f>
        <v>63843.736447906995</v>
      </c>
      <c r="I138" s="233">
        <f t="shared" si="17"/>
        <v>620.08114695573443</v>
      </c>
      <c r="J138" s="233">
        <f t="shared" si="25"/>
        <v>1762069.9794008187</v>
      </c>
      <c r="K138" s="234">
        <f t="shared" si="18"/>
        <v>347.86261725489851</v>
      </c>
      <c r="L138" s="235">
        <f t="shared" si="25"/>
        <v>180812630.61508226</v>
      </c>
      <c r="M138" s="262">
        <f t="shared" si="25"/>
        <v>793770905.43573642</v>
      </c>
      <c r="N138" s="265">
        <f t="shared" si="16"/>
        <v>450.476379891367</v>
      </c>
      <c r="O138" s="266">
        <f t="shared" si="20"/>
        <v>802.99490794328085</v>
      </c>
      <c r="P138" s="96"/>
      <c r="Q138" s="42">
        <f t="shared" ref="Q138:R138" si="26">SUM(Q28:Q137)</f>
        <v>823513640.20818794</v>
      </c>
      <c r="R138" s="42">
        <f t="shared" si="26"/>
        <v>-29742734.772451337</v>
      </c>
      <c r="S138" s="126">
        <f t="shared" si="21"/>
        <v>-3.6116869618495251E-2</v>
      </c>
    </row>
    <row r="139" spans="1:19" ht="15" customHeight="1">
      <c r="A139" s="29"/>
      <c r="B139" s="52" t="s">
        <v>132</v>
      </c>
      <c r="C139" s="234">
        <f>C27+C138</f>
        <v>1507354709</v>
      </c>
      <c r="D139" s="234">
        <f t="shared" ref="D139:M139" si="27">D27+D138</f>
        <v>2083363</v>
      </c>
      <c r="E139" s="234">
        <f t="shared" si="27"/>
        <v>150152</v>
      </c>
      <c r="F139" s="234">
        <f t="shared" si="27"/>
        <v>225123</v>
      </c>
      <c r="G139" s="234">
        <f t="shared" si="27"/>
        <v>444750</v>
      </c>
      <c r="H139" s="234">
        <f>H27+H138</f>
        <v>64569.953280436996</v>
      </c>
      <c r="I139" s="233">
        <f t="shared" si="17"/>
        <v>723.51995739580673</v>
      </c>
      <c r="J139" s="234">
        <f t="shared" si="27"/>
        <v>3595880.9889862644</v>
      </c>
      <c r="K139" s="234">
        <f t="shared" si="18"/>
        <v>419.18926505544528</v>
      </c>
      <c r="L139" s="246">
        <f t="shared" si="27"/>
        <v>198688524.99999964</v>
      </c>
      <c r="M139" s="267">
        <f t="shared" si="27"/>
        <v>1706043234</v>
      </c>
      <c r="N139" s="265">
        <f t="shared" si="16"/>
        <v>474.44374250021008</v>
      </c>
      <c r="O139" s="266">
        <f t="shared" si="20"/>
        <v>818.8890913393393</v>
      </c>
      <c r="P139" s="97"/>
      <c r="Q139" s="48">
        <f t="shared" ref="Q139:R139" si="28">Q27+Q138</f>
        <v>1763845736.0000014</v>
      </c>
      <c r="R139" s="53">
        <f t="shared" si="28"/>
        <v>-57802502.00000146</v>
      </c>
      <c r="S139" s="126">
        <f t="shared" si="21"/>
        <v>-3.2770724117339389E-2</v>
      </c>
    </row>
    <row r="141" spans="1:19" ht="15.5">
      <c r="B141" s="3"/>
      <c r="D141" s="84"/>
      <c r="E141" s="84"/>
      <c r="F141" s="84"/>
      <c r="G141" s="84"/>
      <c r="H141" s="84"/>
      <c r="R141" s="84"/>
    </row>
    <row r="142" spans="1:19">
      <c r="Q142" s="165"/>
    </row>
  </sheetData>
  <sheetProtection formatCells="0" formatColumns="0" formatRows="0" insertColumns="0" insertRows="0" insertHyperlinks="0" deleteColumns="0" deleteRows="0"/>
  <mergeCells count="21">
    <mergeCell ref="B4:D4"/>
    <mergeCell ref="E4:F4"/>
    <mergeCell ref="H4:J4"/>
    <mergeCell ref="B5:D5"/>
    <mergeCell ref="E5:F5"/>
    <mergeCell ref="H5:J6"/>
    <mergeCell ref="R14:S14"/>
    <mergeCell ref="K5:K6"/>
    <mergeCell ref="B6:D6"/>
    <mergeCell ref="E6:F6"/>
    <mergeCell ref="B7:D7"/>
    <mergeCell ref="E7:F7"/>
    <mergeCell ref="H7:J8"/>
    <mergeCell ref="K7:K8"/>
    <mergeCell ref="B8:D8"/>
    <mergeCell ref="E8:F8"/>
    <mergeCell ref="B9:D9"/>
    <mergeCell ref="E9:F9"/>
    <mergeCell ref="H9:J9"/>
    <mergeCell ref="D13:H13"/>
    <mergeCell ref="Q13:S13"/>
  </mergeCells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27"/>
  <sheetViews>
    <sheetView zoomScaleNormal="100" workbookViewId="0">
      <pane xSplit="2" ySplit="2" topLeftCell="C3" activePane="bottomRight" state="frozen"/>
      <selection activeCell="AA32" sqref="AA32"/>
      <selection pane="topRight" activeCell="AA32" sqref="AA32"/>
      <selection pane="bottomLeft" activeCell="AA32" sqref="AA32"/>
      <selection pane="bottomRight" activeCell="M15" sqref="M15"/>
    </sheetView>
  </sheetViews>
  <sheetFormatPr defaultRowHeight="14"/>
  <cols>
    <col min="1" max="1" width="6.7265625" style="23" customWidth="1"/>
    <col min="2" max="2" width="24.453125" style="24" customWidth="1"/>
    <col min="3" max="3" width="18.26953125" style="16" customWidth="1"/>
    <col min="4" max="8" width="16.7265625" style="105" customWidth="1"/>
    <col min="9" max="9" width="16.7265625" style="16" customWidth="1"/>
    <col min="10" max="10" width="11.7265625" customWidth="1"/>
    <col min="13" max="13" width="18.54296875" customWidth="1"/>
  </cols>
  <sheetData>
    <row r="2" spans="1:9" ht="17.5">
      <c r="B2" s="336" t="s">
        <v>215</v>
      </c>
      <c r="C2" s="337"/>
      <c r="D2" s="338"/>
      <c r="E2" s="338"/>
      <c r="F2" s="338"/>
      <c r="G2" s="338"/>
      <c r="H2" s="338"/>
      <c r="I2" s="337"/>
    </row>
    <row r="3" spans="1:9" s="9" customFormat="1" ht="15" customHeight="1">
      <c r="A3" s="91"/>
      <c r="B3" s="92"/>
      <c r="C3" s="40"/>
      <c r="D3" s="40"/>
      <c r="E3" s="40"/>
      <c r="F3" s="40"/>
      <c r="G3" s="40"/>
      <c r="H3" s="40"/>
      <c r="I3" s="40"/>
    </row>
    <row r="4" spans="1:9" ht="28">
      <c r="A4" s="59"/>
      <c r="B4" s="339"/>
      <c r="C4" s="212" t="s">
        <v>203</v>
      </c>
      <c r="D4" s="184" t="s">
        <v>181</v>
      </c>
      <c r="E4" s="184" t="s">
        <v>133</v>
      </c>
      <c r="F4" s="184" t="s">
        <v>134</v>
      </c>
      <c r="G4" s="185" t="s">
        <v>135</v>
      </c>
      <c r="H4" s="186" t="s">
        <v>136</v>
      </c>
      <c r="I4" s="186" t="s">
        <v>202</v>
      </c>
    </row>
    <row r="5" spans="1:9" ht="30" customHeight="1">
      <c r="A5" s="43"/>
      <c r="B5" s="270" t="s">
        <v>123</v>
      </c>
      <c r="C5" s="271">
        <f>C15+C126</f>
        <v>1332934754.0000005</v>
      </c>
      <c r="D5" s="271">
        <f t="shared" ref="D5:G5" si="0">D15+D126</f>
        <v>98882069</v>
      </c>
      <c r="E5" s="271">
        <f t="shared" si="0"/>
        <v>52557782</v>
      </c>
      <c r="F5" s="271">
        <f t="shared" si="0"/>
        <v>2191069</v>
      </c>
      <c r="G5" s="271">
        <f t="shared" si="0"/>
        <v>20789035</v>
      </c>
      <c r="H5" s="271">
        <f>H15+H126</f>
        <v>174419955</v>
      </c>
      <c r="I5" s="271">
        <f t="shared" ref="I5:I14" si="1">C5+H5</f>
        <v>1507354709.0000005</v>
      </c>
    </row>
    <row r="6" spans="1:9" ht="15.5">
      <c r="A6" s="189">
        <v>1</v>
      </c>
      <c r="B6" s="157" t="s">
        <v>2</v>
      </c>
      <c r="C6" s="190">
        <f>IIN_ienemumi!D11</f>
        <v>34776752.243436001</v>
      </c>
      <c r="D6" s="217">
        <v>780470</v>
      </c>
      <c r="E6" s="202">
        <v>1359275</v>
      </c>
      <c r="F6" s="202">
        <v>10027</v>
      </c>
      <c r="G6" s="213">
        <v>457138</v>
      </c>
      <c r="H6" s="206">
        <f>SUM(D6:G6)</f>
        <v>2606910</v>
      </c>
      <c r="I6" s="190">
        <f t="shared" si="1"/>
        <v>37383662.243436001</v>
      </c>
    </row>
    <row r="7" spans="1:9" ht="15.5">
      <c r="A7" s="121">
        <v>2</v>
      </c>
      <c r="B7" s="26" t="s">
        <v>3</v>
      </c>
      <c r="C7" s="191">
        <f>IIN_ienemumi!D12</f>
        <v>11077584.818473579</v>
      </c>
      <c r="D7" s="218">
        <v>283746</v>
      </c>
      <c r="E7" s="203">
        <v>240814</v>
      </c>
      <c r="F7" s="203">
        <v>3893</v>
      </c>
      <c r="G7" s="214">
        <v>94054</v>
      </c>
      <c r="H7" s="207">
        <f t="shared" ref="H7:H70" si="2">SUM(D7:G7)</f>
        <v>622507</v>
      </c>
      <c r="I7" s="191">
        <f t="shared" si="1"/>
        <v>11700091.818473579</v>
      </c>
    </row>
    <row r="8" spans="1:9" ht="15.5">
      <c r="A8" s="121">
        <v>3</v>
      </c>
      <c r="B8" s="26" t="s">
        <v>4</v>
      </c>
      <c r="C8" s="191">
        <f>IIN_ienemumi!D13</f>
        <v>36940905.886802569</v>
      </c>
      <c r="D8" s="218">
        <v>1176157</v>
      </c>
      <c r="E8" s="203">
        <v>1196236</v>
      </c>
      <c r="F8" s="203">
        <v>31397</v>
      </c>
      <c r="G8" s="214">
        <v>592925</v>
      </c>
      <c r="H8" s="207">
        <f t="shared" si="2"/>
        <v>2996715</v>
      </c>
      <c r="I8" s="191">
        <f t="shared" si="1"/>
        <v>39937620.886802569</v>
      </c>
    </row>
    <row r="9" spans="1:9" ht="15.5">
      <c r="A9" s="121">
        <v>4</v>
      </c>
      <c r="B9" s="26" t="s">
        <v>5</v>
      </c>
      <c r="C9" s="191">
        <f>IIN_ienemumi!D14</f>
        <v>55012874.800432473</v>
      </c>
      <c r="D9" s="218">
        <v>5923643</v>
      </c>
      <c r="E9" s="203">
        <v>2408699</v>
      </c>
      <c r="F9" s="203">
        <v>11686</v>
      </c>
      <c r="G9" s="214">
        <v>1136278</v>
      </c>
      <c r="H9" s="207">
        <f t="shared" si="2"/>
        <v>9480306</v>
      </c>
      <c r="I9" s="191">
        <f t="shared" si="1"/>
        <v>64493180.800432473</v>
      </c>
    </row>
    <row r="10" spans="1:9" ht="15.5">
      <c r="A10" s="121">
        <v>5</v>
      </c>
      <c r="B10" s="26" t="s">
        <v>6</v>
      </c>
      <c r="C10" s="191">
        <f>IIN_ienemumi!D15</f>
        <v>35959764.858101539</v>
      </c>
      <c r="D10" s="218">
        <v>1468490</v>
      </c>
      <c r="E10" s="203">
        <v>1452950</v>
      </c>
      <c r="F10" s="203">
        <v>94298</v>
      </c>
      <c r="G10" s="214">
        <v>484733</v>
      </c>
      <c r="H10" s="207">
        <f t="shared" si="2"/>
        <v>3500471</v>
      </c>
      <c r="I10" s="191">
        <f t="shared" si="1"/>
        <v>39460235.858101539</v>
      </c>
    </row>
    <row r="11" spans="1:9" ht="15.5">
      <c r="A11" s="121">
        <v>6</v>
      </c>
      <c r="B11" s="26" t="s">
        <v>7</v>
      </c>
      <c r="C11" s="191">
        <f>IIN_ienemumi!D16</f>
        <v>13013490.457446016</v>
      </c>
      <c r="D11" s="218">
        <v>314387</v>
      </c>
      <c r="E11" s="203">
        <v>321271</v>
      </c>
      <c r="F11" s="203">
        <v>6147</v>
      </c>
      <c r="G11" s="214">
        <v>158762</v>
      </c>
      <c r="H11" s="207">
        <f t="shared" si="2"/>
        <v>800567</v>
      </c>
      <c r="I11" s="191">
        <f t="shared" si="1"/>
        <v>13814057.457446016</v>
      </c>
    </row>
    <row r="12" spans="1:9" ht="15.5">
      <c r="A12" s="121">
        <v>7</v>
      </c>
      <c r="B12" s="26" t="s">
        <v>8</v>
      </c>
      <c r="C12" s="191">
        <f>IIN_ienemumi!D17</f>
        <v>559362127.23100019</v>
      </c>
      <c r="D12" s="218">
        <v>38342286</v>
      </c>
      <c r="E12" s="203">
        <v>33078091</v>
      </c>
      <c r="F12" s="203">
        <v>413730</v>
      </c>
      <c r="G12" s="214">
        <v>11137645</v>
      </c>
      <c r="H12" s="207">
        <f t="shared" si="2"/>
        <v>82971752</v>
      </c>
      <c r="I12" s="191">
        <f t="shared" si="1"/>
        <v>642333879.23100019</v>
      </c>
    </row>
    <row r="13" spans="1:9" ht="15.5">
      <c r="A13" s="121">
        <v>8</v>
      </c>
      <c r="B13" s="26" t="s">
        <v>9</v>
      </c>
      <c r="C13" s="191">
        <f>IIN_ienemumi!D18</f>
        <v>16472119.666295778</v>
      </c>
      <c r="D13" s="218">
        <v>473282</v>
      </c>
      <c r="E13" s="203">
        <v>558959</v>
      </c>
      <c r="F13" s="203">
        <v>12432</v>
      </c>
      <c r="G13" s="214">
        <v>236916</v>
      </c>
      <c r="H13" s="207">
        <f t="shared" si="2"/>
        <v>1281589</v>
      </c>
      <c r="I13" s="191">
        <f t="shared" si="1"/>
        <v>17753708.666295778</v>
      </c>
    </row>
    <row r="14" spans="1:9" ht="15.5">
      <c r="A14" s="192">
        <v>9</v>
      </c>
      <c r="B14" s="216" t="s">
        <v>10</v>
      </c>
      <c r="C14" s="193">
        <f>IIN_ienemumi!D19</f>
        <v>24341631.217358083</v>
      </c>
      <c r="D14" s="219">
        <v>1469304</v>
      </c>
      <c r="E14" s="204">
        <v>1246406</v>
      </c>
      <c r="F14" s="204">
        <v>186266</v>
      </c>
      <c r="G14" s="215">
        <v>276390</v>
      </c>
      <c r="H14" s="208">
        <f t="shared" si="2"/>
        <v>3178366</v>
      </c>
      <c r="I14" s="193">
        <f t="shared" si="1"/>
        <v>27519997.217358083</v>
      </c>
    </row>
    <row r="15" spans="1:9" ht="15.5">
      <c r="A15" s="422" t="s">
        <v>11</v>
      </c>
      <c r="B15" s="423"/>
      <c r="C15" s="209">
        <f t="shared" ref="C15:I15" si="3">SUM(C6:C14)</f>
        <v>786957251.1793462</v>
      </c>
      <c r="D15" s="220">
        <f>SUM(D6:D14)</f>
        <v>50231765</v>
      </c>
      <c r="E15" s="188">
        <f>SUM(E6:E14)</f>
        <v>41862701</v>
      </c>
      <c r="F15" s="188">
        <f>SUM(F6:F14)</f>
        <v>769876</v>
      </c>
      <c r="G15" s="205">
        <f>SUM(G6:G14)</f>
        <v>14574841</v>
      </c>
      <c r="H15" s="209">
        <f>SUM(H6:H14)</f>
        <v>107439183</v>
      </c>
      <c r="I15" s="187">
        <f t="shared" si="3"/>
        <v>894396434.1793462</v>
      </c>
    </row>
    <row r="16" spans="1:9" ht="15.5">
      <c r="A16" s="189">
        <v>10</v>
      </c>
      <c r="B16" s="157" t="s">
        <v>12</v>
      </c>
      <c r="C16" s="190">
        <f>IIN_ienemumi!D20</f>
        <v>902368.89945066825</v>
      </c>
      <c r="D16" s="217">
        <v>133298</v>
      </c>
      <c r="E16" s="202">
        <v>6974</v>
      </c>
      <c r="F16" s="202">
        <v>1047</v>
      </c>
      <c r="G16" s="213">
        <v>7190</v>
      </c>
      <c r="H16" s="206">
        <f t="shared" si="2"/>
        <v>148509</v>
      </c>
      <c r="I16" s="190">
        <f t="shared" ref="I16:I47" si="4">C16+H16</f>
        <v>1050877.8994506681</v>
      </c>
    </row>
    <row r="17" spans="1:9" ht="15.5">
      <c r="A17" s="121">
        <v>11</v>
      </c>
      <c r="B17" s="26" t="s">
        <v>13</v>
      </c>
      <c r="C17" s="191">
        <f>IIN_ienemumi!D21</f>
        <v>4704759.698126955</v>
      </c>
      <c r="D17" s="218">
        <v>176328</v>
      </c>
      <c r="E17" s="203">
        <v>159544</v>
      </c>
      <c r="F17" s="203">
        <v>30036</v>
      </c>
      <c r="G17" s="214">
        <v>42234</v>
      </c>
      <c r="H17" s="207">
        <f t="shared" si="2"/>
        <v>408142</v>
      </c>
      <c r="I17" s="191">
        <f t="shared" si="4"/>
        <v>5112901.698126955</v>
      </c>
    </row>
    <row r="18" spans="1:9" ht="15.5">
      <c r="A18" s="121">
        <v>12</v>
      </c>
      <c r="B18" s="26" t="s">
        <v>14</v>
      </c>
      <c r="C18" s="191">
        <f>IIN_ienemumi!D22</f>
        <v>3410044.77627117</v>
      </c>
      <c r="D18" s="218">
        <v>390158</v>
      </c>
      <c r="E18" s="203">
        <v>36172</v>
      </c>
      <c r="F18" s="203">
        <v>10369</v>
      </c>
      <c r="G18" s="214">
        <v>24455</v>
      </c>
      <c r="H18" s="207">
        <f t="shared" si="2"/>
        <v>461154</v>
      </c>
      <c r="I18" s="191">
        <f t="shared" si="4"/>
        <v>3871198.77627117</v>
      </c>
    </row>
    <row r="19" spans="1:9" ht="15.5">
      <c r="A19" s="121">
        <v>13</v>
      </c>
      <c r="B19" s="26" t="s">
        <v>15</v>
      </c>
      <c r="C19" s="191">
        <f>IIN_ienemumi!D23</f>
        <v>1205450.7136480811</v>
      </c>
      <c r="D19" s="218">
        <v>111387</v>
      </c>
      <c r="E19" s="203">
        <v>5060</v>
      </c>
      <c r="F19" s="203">
        <v>367</v>
      </c>
      <c r="G19" s="214">
        <v>4220</v>
      </c>
      <c r="H19" s="207">
        <f t="shared" si="2"/>
        <v>121034</v>
      </c>
      <c r="I19" s="191">
        <f t="shared" si="4"/>
        <v>1326484.7136480811</v>
      </c>
    </row>
    <row r="20" spans="1:9" ht="15.5">
      <c r="A20" s="121">
        <v>14</v>
      </c>
      <c r="B20" s="26" t="s">
        <v>16</v>
      </c>
      <c r="C20" s="191">
        <f>IIN_ienemumi!D24</f>
        <v>1881549.8914182582</v>
      </c>
      <c r="D20" s="218">
        <v>225421</v>
      </c>
      <c r="E20" s="203">
        <v>7891</v>
      </c>
      <c r="F20" s="203">
        <v>0</v>
      </c>
      <c r="G20" s="214">
        <v>9263</v>
      </c>
      <c r="H20" s="207">
        <f t="shared" si="2"/>
        <v>242575</v>
      </c>
      <c r="I20" s="191">
        <f t="shared" si="4"/>
        <v>2124124.8914182582</v>
      </c>
    </row>
    <row r="21" spans="1:9" ht="15.5">
      <c r="A21" s="121">
        <v>15</v>
      </c>
      <c r="B21" s="26" t="s">
        <v>17</v>
      </c>
      <c r="C21" s="191">
        <f>IIN_ienemumi!D25</f>
        <v>618397.78818372276</v>
      </c>
      <c r="D21" s="218">
        <v>81743</v>
      </c>
      <c r="E21" s="203">
        <v>4205</v>
      </c>
      <c r="F21" s="203">
        <v>3038</v>
      </c>
      <c r="G21" s="214">
        <v>3187</v>
      </c>
      <c r="H21" s="207">
        <f t="shared" si="2"/>
        <v>92173</v>
      </c>
      <c r="I21" s="191">
        <f t="shared" si="4"/>
        <v>710570.78818372276</v>
      </c>
    </row>
    <row r="22" spans="1:9" ht="15.5">
      <c r="A22" s="121">
        <v>16</v>
      </c>
      <c r="B22" s="26" t="s">
        <v>18</v>
      </c>
      <c r="C22" s="191">
        <f>IIN_ienemumi!D26</f>
        <v>6250956.2640164569</v>
      </c>
      <c r="D22" s="218">
        <v>572293</v>
      </c>
      <c r="E22" s="203">
        <v>90547</v>
      </c>
      <c r="F22" s="203">
        <v>30820</v>
      </c>
      <c r="G22" s="214">
        <v>47027</v>
      </c>
      <c r="H22" s="207">
        <f t="shared" si="2"/>
        <v>740687</v>
      </c>
      <c r="I22" s="191">
        <f t="shared" si="4"/>
        <v>6991643.2640164569</v>
      </c>
    </row>
    <row r="23" spans="1:9" ht="15.5">
      <c r="A23" s="121">
        <v>17</v>
      </c>
      <c r="B23" s="26" t="s">
        <v>19</v>
      </c>
      <c r="C23" s="191">
        <f>IIN_ienemumi!D27</f>
        <v>2735245.082886572</v>
      </c>
      <c r="D23" s="218">
        <v>294178</v>
      </c>
      <c r="E23" s="203">
        <v>39449</v>
      </c>
      <c r="F23" s="203">
        <v>11667</v>
      </c>
      <c r="G23" s="214">
        <v>23346</v>
      </c>
      <c r="H23" s="207">
        <f t="shared" si="2"/>
        <v>368640</v>
      </c>
      <c r="I23" s="191">
        <f t="shared" si="4"/>
        <v>3103885.082886572</v>
      </c>
    </row>
    <row r="24" spans="1:9" ht="15.5">
      <c r="A24" s="121">
        <v>18</v>
      </c>
      <c r="B24" s="26" t="s">
        <v>20</v>
      </c>
      <c r="C24" s="191">
        <f>IIN_ienemumi!D28</f>
        <v>1233520.471664621</v>
      </c>
      <c r="D24" s="218">
        <v>187082</v>
      </c>
      <c r="E24" s="203">
        <v>8701</v>
      </c>
      <c r="F24" s="203">
        <v>31649</v>
      </c>
      <c r="G24" s="214">
        <v>7024</v>
      </c>
      <c r="H24" s="207">
        <f t="shared" si="2"/>
        <v>234456</v>
      </c>
      <c r="I24" s="191">
        <f t="shared" si="4"/>
        <v>1467976.471664621</v>
      </c>
    </row>
    <row r="25" spans="1:9" ht="15.5">
      <c r="A25" s="121">
        <v>19</v>
      </c>
      <c r="B25" s="26" t="s">
        <v>21</v>
      </c>
      <c r="C25" s="191">
        <f>IIN_ienemumi!D29</f>
        <v>2845430.7747987364</v>
      </c>
      <c r="D25" s="218">
        <v>519442</v>
      </c>
      <c r="E25" s="203">
        <v>36562</v>
      </c>
      <c r="F25" s="203">
        <v>6966</v>
      </c>
      <c r="G25" s="214">
        <v>16757</v>
      </c>
      <c r="H25" s="207">
        <f t="shared" si="2"/>
        <v>579727</v>
      </c>
      <c r="I25" s="191">
        <f t="shared" si="4"/>
        <v>3425157.7747987364</v>
      </c>
    </row>
    <row r="26" spans="1:9" ht="15.5">
      <c r="A26" s="121">
        <v>20</v>
      </c>
      <c r="B26" s="26" t="s">
        <v>22</v>
      </c>
      <c r="C26" s="191">
        <f>IIN_ienemumi!D30</f>
        <v>11490417.131123915</v>
      </c>
      <c r="D26" s="218">
        <v>946930</v>
      </c>
      <c r="E26" s="203">
        <v>225918</v>
      </c>
      <c r="F26" s="203">
        <v>902</v>
      </c>
      <c r="G26" s="214">
        <v>203250</v>
      </c>
      <c r="H26" s="207">
        <f t="shared" si="2"/>
        <v>1377000</v>
      </c>
      <c r="I26" s="191">
        <f t="shared" si="4"/>
        <v>12867417.131123915</v>
      </c>
    </row>
    <row r="27" spans="1:9" ht="15.5">
      <c r="A27" s="121">
        <v>21</v>
      </c>
      <c r="B27" s="26" t="s">
        <v>23</v>
      </c>
      <c r="C27" s="191">
        <f>IIN_ienemumi!D31</f>
        <v>11466413.228295043</v>
      </c>
      <c r="D27" s="218">
        <v>869763</v>
      </c>
      <c r="E27" s="203">
        <v>325457</v>
      </c>
      <c r="F27" s="203">
        <v>41698</v>
      </c>
      <c r="G27" s="214">
        <v>251840</v>
      </c>
      <c r="H27" s="207">
        <f t="shared" si="2"/>
        <v>1488758</v>
      </c>
      <c r="I27" s="191">
        <f t="shared" si="4"/>
        <v>12955171.228295043</v>
      </c>
    </row>
    <row r="28" spans="1:9" ht="15.5">
      <c r="A28" s="121">
        <v>22</v>
      </c>
      <c r="B28" s="26" t="s">
        <v>24</v>
      </c>
      <c r="C28" s="191">
        <f>IIN_ienemumi!D32</f>
        <v>3839428.2055811505</v>
      </c>
      <c r="D28" s="218">
        <v>220310</v>
      </c>
      <c r="E28" s="203">
        <v>35487</v>
      </c>
      <c r="F28" s="203">
        <v>8304</v>
      </c>
      <c r="G28" s="214">
        <v>40612</v>
      </c>
      <c r="H28" s="207">
        <f t="shared" si="2"/>
        <v>304713</v>
      </c>
      <c r="I28" s="191">
        <f t="shared" si="4"/>
        <v>4144141.2055811505</v>
      </c>
    </row>
    <row r="29" spans="1:9" ht="15.5">
      <c r="A29" s="121">
        <v>23</v>
      </c>
      <c r="B29" s="26" t="s">
        <v>25</v>
      </c>
      <c r="C29" s="191">
        <f>IIN_ienemumi!D33</f>
        <v>328873.23093514628</v>
      </c>
      <c r="D29" s="218">
        <v>60538</v>
      </c>
      <c r="E29" s="203">
        <v>954</v>
      </c>
      <c r="F29" s="203">
        <v>141</v>
      </c>
      <c r="G29" s="214">
        <v>1466</v>
      </c>
      <c r="H29" s="207">
        <f t="shared" si="2"/>
        <v>63099</v>
      </c>
      <c r="I29" s="191">
        <f t="shared" si="4"/>
        <v>391972.23093514628</v>
      </c>
    </row>
    <row r="30" spans="1:9" ht="15.5">
      <c r="A30" s="121">
        <v>24</v>
      </c>
      <c r="B30" s="26" t="s">
        <v>26</v>
      </c>
      <c r="C30" s="191">
        <f>IIN_ienemumi!D34</f>
        <v>4657731.944107376</v>
      </c>
      <c r="D30" s="218">
        <v>366402</v>
      </c>
      <c r="E30" s="203">
        <v>57378</v>
      </c>
      <c r="F30" s="203">
        <v>4473</v>
      </c>
      <c r="G30" s="214">
        <v>30544</v>
      </c>
      <c r="H30" s="207">
        <f t="shared" si="2"/>
        <v>458797</v>
      </c>
      <c r="I30" s="191">
        <f t="shared" si="4"/>
        <v>5116528.944107376</v>
      </c>
    </row>
    <row r="31" spans="1:9" ht="15.5">
      <c r="A31" s="121">
        <v>25</v>
      </c>
      <c r="B31" s="26" t="s">
        <v>27</v>
      </c>
      <c r="C31" s="191">
        <f>IIN_ienemumi!D35</f>
        <v>11975346.932430828</v>
      </c>
      <c r="D31" s="218">
        <v>1561527</v>
      </c>
      <c r="E31" s="203">
        <v>204774</v>
      </c>
      <c r="F31" s="203">
        <v>28134</v>
      </c>
      <c r="G31" s="214">
        <v>113868</v>
      </c>
      <c r="H31" s="207">
        <f t="shared" si="2"/>
        <v>1908303</v>
      </c>
      <c r="I31" s="191">
        <f t="shared" si="4"/>
        <v>13883649.932430828</v>
      </c>
    </row>
    <row r="32" spans="1:9" ht="15.5">
      <c r="A32" s="121">
        <v>26</v>
      </c>
      <c r="B32" s="26" t="s">
        <v>28</v>
      </c>
      <c r="C32" s="191">
        <f>IIN_ienemumi!D36</f>
        <v>1764412.0110662403</v>
      </c>
      <c r="D32" s="218">
        <v>174168</v>
      </c>
      <c r="E32" s="203">
        <v>16506</v>
      </c>
      <c r="F32" s="203">
        <v>13631</v>
      </c>
      <c r="G32" s="214">
        <v>12955</v>
      </c>
      <c r="H32" s="207">
        <f t="shared" si="2"/>
        <v>217260</v>
      </c>
      <c r="I32" s="191">
        <f t="shared" si="4"/>
        <v>1981672.0110662403</v>
      </c>
    </row>
    <row r="33" spans="1:9" ht="15.5">
      <c r="A33" s="121">
        <v>27</v>
      </c>
      <c r="B33" s="26" t="s">
        <v>29</v>
      </c>
      <c r="C33" s="191">
        <f>IIN_ienemumi!D37</f>
        <v>3019608.1340841907</v>
      </c>
      <c r="D33" s="218">
        <v>321201</v>
      </c>
      <c r="E33" s="203">
        <v>71386</v>
      </c>
      <c r="F33" s="203">
        <v>20030</v>
      </c>
      <c r="G33" s="214">
        <v>20505</v>
      </c>
      <c r="H33" s="207">
        <f t="shared" si="2"/>
        <v>433122</v>
      </c>
      <c r="I33" s="191">
        <f t="shared" si="4"/>
        <v>3452730.1340841907</v>
      </c>
    </row>
    <row r="34" spans="1:9" ht="15.5">
      <c r="A34" s="121">
        <v>28</v>
      </c>
      <c r="B34" s="26" t="s">
        <v>30</v>
      </c>
      <c r="C34" s="191">
        <f>IIN_ienemumi!D38</f>
        <v>3861425.9429047066</v>
      </c>
      <c r="D34" s="218">
        <v>415730</v>
      </c>
      <c r="E34" s="203">
        <v>35275</v>
      </c>
      <c r="F34" s="203">
        <v>46359</v>
      </c>
      <c r="G34" s="214">
        <v>32546</v>
      </c>
      <c r="H34" s="207">
        <f t="shared" si="2"/>
        <v>529910</v>
      </c>
      <c r="I34" s="191">
        <f t="shared" si="4"/>
        <v>4391335.942904707</v>
      </c>
    </row>
    <row r="35" spans="1:9" ht="15.5">
      <c r="A35" s="121">
        <v>29</v>
      </c>
      <c r="B35" s="26" t="s">
        <v>31</v>
      </c>
      <c r="C35" s="191">
        <f>IIN_ienemumi!D39</f>
        <v>9226872.504767606</v>
      </c>
      <c r="D35" s="218">
        <v>785715</v>
      </c>
      <c r="E35" s="203">
        <v>73723</v>
      </c>
      <c r="F35" s="203">
        <v>116</v>
      </c>
      <c r="G35" s="214">
        <v>209008</v>
      </c>
      <c r="H35" s="207">
        <f t="shared" si="2"/>
        <v>1068562</v>
      </c>
      <c r="I35" s="191">
        <f t="shared" si="4"/>
        <v>10295434.504767606</v>
      </c>
    </row>
    <row r="36" spans="1:9" ht="15.5">
      <c r="A36" s="121">
        <v>30</v>
      </c>
      <c r="B36" s="26" t="s">
        <v>32</v>
      </c>
      <c r="C36" s="191">
        <f>IIN_ienemumi!D40</f>
        <v>10488386.792361433</v>
      </c>
      <c r="D36" s="218">
        <v>426836</v>
      </c>
      <c r="E36" s="203">
        <v>325975</v>
      </c>
      <c r="F36" s="203">
        <v>33566</v>
      </c>
      <c r="G36" s="214">
        <v>139109</v>
      </c>
      <c r="H36" s="207">
        <f t="shared" si="2"/>
        <v>925486</v>
      </c>
      <c r="I36" s="191">
        <f t="shared" si="4"/>
        <v>11413872.792361433</v>
      </c>
    </row>
    <row r="37" spans="1:9" ht="15.5">
      <c r="A37" s="121">
        <v>31</v>
      </c>
      <c r="B37" s="26" t="s">
        <v>33</v>
      </c>
      <c r="C37" s="191">
        <f>IIN_ienemumi!D41</f>
        <v>1058237.0926720216</v>
      </c>
      <c r="D37" s="218">
        <v>89950</v>
      </c>
      <c r="E37" s="203">
        <v>14962</v>
      </c>
      <c r="F37" s="203">
        <v>6788</v>
      </c>
      <c r="G37" s="214">
        <v>5782</v>
      </c>
      <c r="H37" s="207">
        <f t="shared" si="2"/>
        <v>117482</v>
      </c>
      <c r="I37" s="191">
        <f t="shared" si="4"/>
        <v>1175719.0926720216</v>
      </c>
    </row>
    <row r="38" spans="1:9" ht="15.5">
      <c r="A38" s="121">
        <v>32</v>
      </c>
      <c r="B38" s="26" t="s">
        <v>34</v>
      </c>
      <c r="C38" s="191">
        <f>IIN_ienemumi!D42</f>
        <v>805177.06803905626</v>
      </c>
      <c r="D38" s="218">
        <v>150538</v>
      </c>
      <c r="E38" s="203">
        <v>2815</v>
      </c>
      <c r="F38" s="203">
        <v>24</v>
      </c>
      <c r="G38" s="214">
        <v>5207</v>
      </c>
      <c r="H38" s="207">
        <f t="shared" si="2"/>
        <v>158584</v>
      </c>
      <c r="I38" s="191">
        <f t="shared" si="4"/>
        <v>963761.06803905626</v>
      </c>
    </row>
    <row r="39" spans="1:9" ht="15.5">
      <c r="A39" s="121">
        <v>33</v>
      </c>
      <c r="B39" s="26" t="s">
        <v>35</v>
      </c>
      <c r="C39" s="191">
        <f>IIN_ienemumi!D43</f>
        <v>2052637.6290841093</v>
      </c>
      <c r="D39" s="218">
        <v>315119</v>
      </c>
      <c r="E39" s="203">
        <v>14028</v>
      </c>
      <c r="F39" s="203">
        <v>511</v>
      </c>
      <c r="G39" s="214">
        <v>13554</v>
      </c>
      <c r="H39" s="207">
        <f t="shared" si="2"/>
        <v>343212</v>
      </c>
      <c r="I39" s="191">
        <f t="shared" si="4"/>
        <v>2395849.6290841093</v>
      </c>
    </row>
    <row r="40" spans="1:9" ht="15.5">
      <c r="A40" s="121">
        <v>34</v>
      </c>
      <c r="B40" s="26" t="s">
        <v>36</v>
      </c>
      <c r="C40" s="191">
        <f>IIN_ienemumi!D44</f>
        <v>6574216.6915986054</v>
      </c>
      <c r="D40" s="218">
        <v>764270</v>
      </c>
      <c r="E40" s="203">
        <v>95845</v>
      </c>
      <c r="F40" s="203">
        <v>31600</v>
      </c>
      <c r="G40" s="214">
        <v>57034</v>
      </c>
      <c r="H40" s="207">
        <f t="shared" si="2"/>
        <v>948749</v>
      </c>
      <c r="I40" s="191">
        <f t="shared" si="4"/>
        <v>7522965.6915986054</v>
      </c>
    </row>
    <row r="41" spans="1:9" ht="15.5">
      <c r="A41" s="121">
        <v>35</v>
      </c>
      <c r="B41" s="26" t="s">
        <v>37</v>
      </c>
      <c r="C41" s="191">
        <f>IIN_ienemumi!D45</f>
        <v>11149858.3450053</v>
      </c>
      <c r="D41" s="218">
        <v>1513000</v>
      </c>
      <c r="E41" s="203">
        <v>300504</v>
      </c>
      <c r="F41" s="203">
        <v>25030</v>
      </c>
      <c r="G41" s="214">
        <v>95138</v>
      </c>
      <c r="H41" s="207">
        <f t="shared" si="2"/>
        <v>1933672</v>
      </c>
      <c r="I41" s="191">
        <f t="shared" si="4"/>
        <v>13083530.3450053</v>
      </c>
    </row>
    <row r="42" spans="1:9" ht="15.5">
      <c r="A42" s="121">
        <v>36</v>
      </c>
      <c r="B42" s="26" t="s">
        <v>38</v>
      </c>
      <c r="C42" s="191">
        <f>IIN_ienemumi!D46</f>
        <v>1921586.7679564592</v>
      </c>
      <c r="D42" s="218">
        <v>188534</v>
      </c>
      <c r="E42" s="203">
        <v>19447</v>
      </c>
      <c r="F42" s="203">
        <v>2125</v>
      </c>
      <c r="G42" s="214">
        <v>11645</v>
      </c>
      <c r="H42" s="207">
        <f t="shared" si="2"/>
        <v>221751</v>
      </c>
      <c r="I42" s="191">
        <f t="shared" si="4"/>
        <v>2143337.767956459</v>
      </c>
    </row>
    <row r="43" spans="1:9" ht="15.5">
      <c r="A43" s="121">
        <v>37</v>
      </c>
      <c r="B43" s="26" t="s">
        <v>39</v>
      </c>
      <c r="C43" s="191">
        <f>IIN_ienemumi!D47</f>
        <v>1188702.5708014152</v>
      </c>
      <c r="D43" s="218">
        <v>232490</v>
      </c>
      <c r="E43" s="203">
        <v>8969</v>
      </c>
      <c r="F43" s="203">
        <v>9538</v>
      </c>
      <c r="G43" s="214">
        <v>7163</v>
      </c>
      <c r="H43" s="207">
        <f t="shared" si="2"/>
        <v>258160</v>
      </c>
      <c r="I43" s="191">
        <f t="shared" si="4"/>
        <v>1446862.5708014152</v>
      </c>
    </row>
    <row r="44" spans="1:9" ht="15.5">
      <c r="A44" s="121">
        <v>38</v>
      </c>
      <c r="B44" s="26" t="s">
        <v>40</v>
      </c>
      <c r="C44" s="191">
        <f>IIN_ienemumi!D48</f>
        <v>4602043.2115035448</v>
      </c>
      <c r="D44" s="218">
        <v>625550</v>
      </c>
      <c r="E44" s="203">
        <v>86166</v>
      </c>
      <c r="F44" s="203">
        <v>15851</v>
      </c>
      <c r="G44" s="214">
        <v>98330</v>
      </c>
      <c r="H44" s="207">
        <f t="shared" si="2"/>
        <v>825897</v>
      </c>
      <c r="I44" s="191">
        <f t="shared" si="4"/>
        <v>5427940.2115035448</v>
      </c>
    </row>
    <row r="45" spans="1:9" ht="15.5">
      <c r="A45" s="121">
        <v>39</v>
      </c>
      <c r="B45" s="26" t="s">
        <v>41</v>
      </c>
      <c r="C45" s="191">
        <f>IIN_ienemumi!D49</f>
        <v>1197354.6161664135</v>
      </c>
      <c r="D45" s="218">
        <v>140481</v>
      </c>
      <c r="E45" s="203">
        <v>15607</v>
      </c>
      <c r="F45" s="203">
        <v>5768</v>
      </c>
      <c r="G45" s="214">
        <v>8206</v>
      </c>
      <c r="H45" s="207">
        <f t="shared" si="2"/>
        <v>170062</v>
      </c>
      <c r="I45" s="191">
        <f t="shared" si="4"/>
        <v>1367416.6161664135</v>
      </c>
    </row>
    <row r="46" spans="1:9" ht="15.5">
      <c r="A46" s="121">
        <v>40</v>
      </c>
      <c r="B46" s="26" t="s">
        <v>42</v>
      </c>
      <c r="C46" s="191">
        <f>IIN_ienemumi!D50</f>
        <v>20489081.442881137</v>
      </c>
      <c r="D46" s="218">
        <v>1170993</v>
      </c>
      <c r="E46" s="203">
        <v>294530</v>
      </c>
      <c r="F46" s="203">
        <v>7981</v>
      </c>
      <c r="G46" s="214">
        <v>288787</v>
      </c>
      <c r="H46" s="207">
        <f t="shared" si="2"/>
        <v>1762291</v>
      </c>
      <c r="I46" s="191">
        <f t="shared" si="4"/>
        <v>22251372.442881137</v>
      </c>
    </row>
    <row r="47" spans="1:9" ht="15.5">
      <c r="A47" s="121">
        <v>41</v>
      </c>
      <c r="B47" s="26" t="s">
        <v>43</v>
      </c>
      <c r="C47" s="191">
        <f>IIN_ienemumi!D51</f>
        <v>4482491.5311644748</v>
      </c>
      <c r="D47" s="218">
        <v>430267</v>
      </c>
      <c r="E47" s="203">
        <v>82018</v>
      </c>
      <c r="F47" s="203">
        <v>25316</v>
      </c>
      <c r="G47" s="214">
        <v>43390</v>
      </c>
      <c r="H47" s="207">
        <f t="shared" si="2"/>
        <v>580991</v>
      </c>
      <c r="I47" s="191">
        <f t="shared" si="4"/>
        <v>5063482.5311644748</v>
      </c>
    </row>
    <row r="48" spans="1:9" ht="15.5">
      <c r="A48" s="121">
        <v>42</v>
      </c>
      <c r="B48" s="26" t="s">
        <v>44</v>
      </c>
      <c r="C48" s="191">
        <f>IIN_ienemumi!D52</f>
        <v>9729141.7589708641</v>
      </c>
      <c r="D48" s="218">
        <v>839795</v>
      </c>
      <c r="E48" s="203">
        <v>135244</v>
      </c>
      <c r="F48" s="203">
        <v>12437</v>
      </c>
      <c r="G48" s="214">
        <v>60770</v>
      </c>
      <c r="H48" s="207">
        <f t="shared" si="2"/>
        <v>1048246</v>
      </c>
      <c r="I48" s="191">
        <f t="shared" ref="I48:I70" si="5">C48+H48</f>
        <v>10777387.758970864</v>
      </c>
    </row>
    <row r="49" spans="1:9" ht="15.5">
      <c r="A49" s="121">
        <v>43</v>
      </c>
      <c r="B49" s="26" t="s">
        <v>45</v>
      </c>
      <c r="C49" s="191">
        <f>IIN_ienemumi!D53</f>
        <v>5111788.0379532427</v>
      </c>
      <c r="D49" s="218">
        <v>392539</v>
      </c>
      <c r="E49" s="203">
        <v>87858</v>
      </c>
      <c r="F49" s="203">
        <v>17978</v>
      </c>
      <c r="G49" s="214">
        <v>50396</v>
      </c>
      <c r="H49" s="207">
        <f t="shared" si="2"/>
        <v>548771</v>
      </c>
      <c r="I49" s="191">
        <f t="shared" si="5"/>
        <v>5660559.0379532427</v>
      </c>
    </row>
    <row r="50" spans="1:9" ht="15.5">
      <c r="A50" s="121">
        <v>44</v>
      </c>
      <c r="B50" s="26" t="s">
        <v>46</v>
      </c>
      <c r="C50" s="191">
        <f>IIN_ienemumi!D54</f>
        <v>9638348.9823533148</v>
      </c>
      <c r="D50" s="218">
        <v>426087</v>
      </c>
      <c r="E50" s="203">
        <v>58874</v>
      </c>
      <c r="F50" s="203">
        <v>11384</v>
      </c>
      <c r="G50" s="214">
        <v>127296</v>
      </c>
      <c r="H50" s="207">
        <f t="shared" si="2"/>
        <v>623641</v>
      </c>
      <c r="I50" s="191">
        <f t="shared" si="5"/>
        <v>10261989.982353315</v>
      </c>
    </row>
    <row r="51" spans="1:9" ht="15.5">
      <c r="A51" s="121">
        <v>45</v>
      </c>
      <c r="B51" s="26" t="s">
        <v>47</v>
      </c>
      <c r="C51" s="191">
        <f>IIN_ienemumi!D55</f>
        <v>5076666.9711122643</v>
      </c>
      <c r="D51" s="218">
        <v>214146</v>
      </c>
      <c r="E51" s="203">
        <v>145443</v>
      </c>
      <c r="F51" s="203">
        <v>26664</v>
      </c>
      <c r="G51" s="214">
        <v>64906</v>
      </c>
      <c r="H51" s="210">
        <f t="shared" si="2"/>
        <v>451159</v>
      </c>
      <c r="I51" s="191">
        <f t="shared" si="5"/>
        <v>5527825.9711122643</v>
      </c>
    </row>
    <row r="52" spans="1:9" ht="15.5">
      <c r="A52" s="121">
        <v>46</v>
      </c>
      <c r="B52" s="26" t="s">
        <v>48</v>
      </c>
      <c r="C52" s="191">
        <f>IIN_ienemumi!D56</f>
        <v>2437898.918600678</v>
      </c>
      <c r="D52" s="218">
        <v>257506</v>
      </c>
      <c r="E52" s="203">
        <v>78212</v>
      </c>
      <c r="F52" s="203">
        <v>16747</v>
      </c>
      <c r="G52" s="214">
        <v>14570</v>
      </c>
      <c r="H52" s="210">
        <f t="shared" si="2"/>
        <v>367035</v>
      </c>
      <c r="I52" s="191">
        <f t="shared" si="5"/>
        <v>2804933.918600678</v>
      </c>
    </row>
    <row r="53" spans="1:9" ht="15.5">
      <c r="A53" s="121">
        <v>47</v>
      </c>
      <c r="B53" s="26" t="s">
        <v>49</v>
      </c>
      <c r="C53" s="191">
        <f>IIN_ienemumi!D57</f>
        <v>2370160.3491952126</v>
      </c>
      <c r="D53" s="218">
        <v>234452</v>
      </c>
      <c r="E53" s="203">
        <v>17098</v>
      </c>
      <c r="F53" s="203">
        <v>4498</v>
      </c>
      <c r="G53" s="214">
        <v>15580</v>
      </c>
      <c r="H53" s="210">
        <f t="shared" si="2"/>
        <v>271628</v>
      </c>
      <c r="I53" s="191">
        <f t="shared" si="5"/>
        <v>2641788.3491952126</v>
      </c>
    </row>
    <row r="54" spans="1:9" ht="15.5">
      <c r="A54" s="121">
        <v>48</v>
      </c>
      <c r="B54" s="26" t="s">
        <v>50</v>
      </c>
      <c r="C54" s="191">
        <f>IIN_ienemumi!D58</f>
        <v>844669.03808458033</v>
      </c>
      <c r="D54" s="218">
        <v>92192</v>
      </c>
      <c r="E54" s="203">
        <v>7703</v>
      </c>
      <c r="F54" s="203">
        <v>1474</v>
      </c>
      <c r="G54" s="214">
        <v>6131</v>
      </c>
      <c r="H54" s="210">
        <f t="shared" si="2"/>
        <v>107500</v>
      </c>
      <c r="I54" s="191">
        <f t="shared" si="5"/>
        <v>952169.03808458033</v>
      </c>
    </row>
    <row r="55" spans="1:9" ht="15.5">
      <c r="A55" s="121">
        <v>49</v>
      </c>
      <c r="B55" s="26" t="s">
        <v>51</v>
      </c>
      <c r="C55" s="191">
        <f>IIN_ienemumi!D59</f>
        <v>1092954.1234181384</v>
      </c>
      <c r="D55" s="218">
        <v>218938</v>
      </c>
      <c r="E55" s="203">
        <v>5615</v>
      </c>
      <c r="F55" s="203">
        <v>2877</v>
      </c>
      <c r="G55" s="214">
        <v>5463</v>
      </c>
      <c r="H55" s="210">
        <f t="shared" si="2"/>
        <v>232893</v>
      </c>
      <c r="I55" s="191">
        <f t="shared" si="5"/>
        <v>1325847.1234181384</v>
      </c>
    </row>
    <row r="56" spans="1:9" ht="15.5">
      <c r="A56" s="121">
        <v>50</v>
      </c>
      <c r="B56" s="26" t="s">
        <v>52</v>
      </c>
      <c r="C56" s="191">
        <f>IIN_ienemumi!D60</f>
        <v>1757825.7847335213</v>
      </c>
      <c r="D56" s="218">
        <v>329030</v>
      </c>
      <c r="E56" s="203">
        <v>7752</v>
      </c>
      <c r="F56" s="203">
        <v>346</v>
      </c>
      <c r="G56" s="214">
        <v>8650</v>
      </c>
      <c r="H56" s="210">
        <f t="shared" si="2"/>
        <v>345778</v>
      </c>
      <c r="I56" s="191">
        <f t="shared" si="5"/>
        <v>2103603.7847335213</v>
      </c>
    </row>
    <row r="57" spans="1:9" ht="15.5">
      <c r="A57" s="121">
        <v>51</v>
      </c>
      <c r="B57" s="26" t="s">
        <v>53</v>
      </c>
      <c r="C57" s="191">
        <f>IIN_ienemumi!D61</f>
        <v>11883151.165110309</v>
      </c>
      <c r="D57" s="218">
        <v>2309741</v>
      </c>
      <c r="E57" s="203">
        <v>83119</v>
      </c>
      <c r="F57" s="203">
        <v>35566</v>
      </c>
      <c r="G57" s="214">
        <v>91410</v>
      </c>
      <c r="H57" s="210">
        <f t="shared" si="2"/>
        <v>2519836</v>
      </c>
      <c r="I57" s="191">
        <f t="shared" si="5"/>
        <v>14402987.165110309</v>
      </c>
    </row>
    <row r="58" spans="1:9" ht="15.5">
      <c r="A58" s="121">
        <v>52</v>
      </c>
      <c r="B58" s="26" t="s">
        <v>54</v>
      </c>
      <c r="C58" s="191">
        <f>IIN_ienemumi!D62</f>
        <v>3289493.8198292046</v>
      </c>
      <c r="D58" s="218">
        <v>467606</v>
      </c>
      <c r="E58" s="203">
        <v>33860</v>
      </c>
      <c r="F58" s="203">
        <v>10526</v>
      </c>
      <c r="G58" s="214">
        <v>24967</v>
      </c>
      <c r="H58" s="210">
        <f t="shared" si="2"/>
        <v>536959</v>
      </c>
      <c r="I58" s="191">
        <f t="shared" si="5"/>
        <v>3826452.8198292046</v>
      </c>
    </row>
    <row r="59" spans="1:9" ht="15.5">
      <c r="A59" s="121">
        <v>53</v>
      </c>
      <c r="B59" s="26" t="s">
        <v>55</v>
      </c>
      <c r="C59" s="191">
        <f>IIN_ienemumi!D63</f>
        <v>1775263.4967875988</v>
      </c>
      <c r="D59" s="218">
        <v>237191</v>
      </c>
      <c r="E59" s="203">
        <v>9900</v>
      </c>
      <c r="F59" s="203">
        <v>873</v>
      </c>
      <c r="G59" s="214">
        <v>10204</v>
      </c>
      <c r="H59" s="210">
        <f t="shared" si="2"/>
        <v>258168</v>
      </c>
      <c r="I59" s="191">
        <f t="shared" si="5"/>
        <v>2033431.4967875988</v>
      </c>
    </row>
    <row r="60" spans="1:9" ht="15.5">
      <c r="A60" s="121">
        <v>54</v>
      </c>
      <c r="B60" s="26" t="s">
        <v>56</v>
      </c>
      <c r="C60" s="191">
        <f>IIN_ienemumi!D64</f>
        <v>3321118.0668932088</v>
      </c>
      <c r="D60" s="218">
        <v>290377</v>
      </c>
      <c r="E60" s="203">
        <v>47760</v>
      </c>
      <c r="F60" s="203">
        <v>4156</v>
      </c>
      <c r="G60" s="214">
        <v>23868</v>
      </c>
      <c r="H60" s="210">
        <f t="shared" si="2"/>
        <v>366161</v>
      </c>
      <c r="I60" s="191">
        <f t="shared" si="5"/>
        <v>3687279.0668932088</v>
      </c>
    </row>
    <row r="61" spans="1:9" ht="15.5">
      <c r="A61" s="121">
        <v>55</v>
      </c>
      <c r="B61" s="26" t="s">
        <v>57</v>
      </c>
      <c r="C61" s="191">
        <f>IIN_ienemumi!D65</f>
        <v>2792644.9068771261</v>
      </c>
      <c r="D61" s="218">
        <v>206909</v>
      </c>
      <c r="E61" s="203">
        <v>21529</v>
      </c>
      <c r="F61" s="203">
        <v>11186</v>
      </c>
      <c r="G61" s="214">
        <v>17724</v>
      </c>
      <c r="H61" s="210">
        <f t="shared" si="2"/>
        <v>257348</v>
      </c>
      <c r="I61" s="191">
        <f t="shared" si="5"/>
        <v>3049992.9068771261</v>
      </c>
    </row>
    <row r="62" spans="1:9" ht="15.5">
      <c r="A62" s="121">
        <v>56</v>
      </c>
      <c r="B62" s="26" t="s">
        <v>58</v>
      </c>
      <c r="C62" s="191">
        <f>IIN_ienemumi!D66</f>
        <v>4835684.1522470219</v>
      </c>
      <c r="D62" s="218">
        <v>437282</v>
      </c>
      <c r="E62" s="203">
        <v>58970</v>
      </c>
      <c r="F62" s="203">
        <v>4090</v>
      </c>
      <c r="G62" s="214">
        <v>37095</v>
      </c>
      <c r="H62" s="210">
        <f t="shared" si="2"/>
        <v>537437</v>
      </c>
      <c r="I62" s="191">
        <f t="shared" si="5"/>
        <v>5373121.1522470219</v>
      </c>
    </row>
    <row r="63" spans="1:9" ht="15.5">
      <c r="A63" s="121">
        <v>57</v>
      </c>
      <c r="B63" s="26" t="s">
        <v>59</v>
      </c>
      <c r="C63" s="191">
        <f>IIN_ienemumi!D67</f>
        <v>3002943.0732440315</v>
      </c>
      <c r="D63" s="218">
        <v>253364</v>
      </c>
      <c r="E63" s="203">
        <v>34626</v>
      </c>
      <c r="F63" s="203">
        <v>72439</v>
      </c>
      <c r="G63" s="214">
        <v>25676</v>
      </c>
      <c r="H63" s="210">
        <f t="shared" si="2"/>
        <v>386105</v>
      </c>
      <c r="I63" s="191">
        <f t="shared" si="5"/>
        <v>3389048.0732440315</v>
      </c>
    </row>
    <row r="64" spans="1:9" ht="15.5">
      <c r="A64" s="121">
        <v>58</v>
      </c>
      <c r="B64" s="26" t="s">
        <v>60</v>
      </c>
      <c r="C64" s="191">
        <f>IIN_ienemumi!D68</f>
        <v>2440224.4950684975</v>
      </c>
      <c r="D64" s="218">
        <v>355442</v>
      </c>
      <c r="E64" s="203">
        <v>14770</v>
      </c>
      <c r="F64" s="203">
        <v>35022</v>
      </c>
      <c r="G64" s="214">
        <v>11702</v>
      </c>
      <c r="H64" s="210">
        <f t="shared" si="2"/>
        <v>416936</v>
      </c>
      <c r="I64" s="191">
        <f t="shared" si="5"/>
        <v>2857160.4950684975</v>
      </c>
    </row>
    <row r="65" spans="1:9" ht="15.5">
      <c r="A65" s="121">
        <v>59</v>
      </c>
      <c r="B65" s="26" t="s">
        <v>61</v>
      </c>
      <c r="C65" s="191">
        <f>IIN_ienemumi!D69</f>
        <v>9622310.4110517818</v>
      </c>
      <c r="D65" s="218">
        <v>1115958</v>
      </c>
      <c r="E65" s="203">
        <v>227163</v>
      </c>
      <c r="F65" s="203">
        <v>16602</v>
      </c>
      <c r="G65" s="214">
        <v>82498</v>
      </c>
      <c r="H65" s="210">
        <f t="shared" si="2"/>
        <v>1442221</v>
      </c>
      <c r="I65" s="191">
        <f t="shared" si="5"/>
        <v>11064531.411051782</v>
      </c>
    </row>
    <row r="66" spans="1:9" ht="15.5">
      <c r="A66" s="121">
        <v>60</v>
      </c>
      <c r="B66" s="26" t="s">
        <v>62</v>
      </c>
      <c r="C66" s="191">
        <f>IIN_ienemumi!D70</f>
        <v>3520180.8422274315</v>
      </c>
      <c r="D66" s="218">
        <v>290521</v>
      </c>
      <c r="E66" s="203">
        <v>38744</v>
      </c>
      <c r="F66" s="203">
        <v>3317</v>
      </c>
      <c r="G66" s="214">
        <v>33350</v>
      </c>
      <c r="H66" s="210">
        <f t="shared" si="2"/>
        <v>365932</v>
      </c>
      <c r="I66" s="191">
        <f t="shared" si="5"/>
        <v>3886112.8422274315</v>
      </c>
    </row>
    <row r="67" spans="1:9" ht="15.5">
      <c r="A67" s="121">
        <v>61</v>
      </c>
      <c r="B67" s="26" t="s">
        <v>63</v>
      </c>
      <c r="C67" s="191">
        <f>IIN_ienemumi!D71</f>
        <v>25012326.156728182</v>
      </c>
      <c r="D67" s="218">
        <v>1308896</v>
      </c>
      <c r="E67" s="203">
        <v>821618</v>
      </c>
      <c r="F67" s="203">
        <v>3247</v>
      </c>
      <c r="G67" s="214">
        <v>385262</v>
      </c>
      <c r="H67" s="210">
        <f t="shared" si="2"/>
        <v>2519023</v>
      </c>
      <c r="I67" s="191">
        <f t="shared" si="5"/>
        <v>27531349.156728182</v>
      </c>
    </row>
    <row r="68" spans="1:9" ht="15.5">
      <c r="A68" s="121">
        <v>62</v>
      </c>
      <c r="B68" s="26" t="s">
        <v>64</v>
      </c>
      <c r="C68" s="191">
        <f>IIN_ienemumi!D72</f>
        <v>6045360.9348626006</v>
      </c>
      <c r="D68" s="218">
        <v>347450</v>
      </c>
      <c r="E68" s="203">
        <v>77706</v>
      </c>
      <c r="F68" s="203">
        <v>7047</v>
      </c>
      <c r="G68" s="214">
        <v>62118</v>
      </c>
      <c r="H68" s="210">
        <f t="shared" si="2"/>
        <v>494321</v>
      </c>
      <c r="I68" s="191">
        <f t="shared" si="5"/>
        <v>6539681.9348626006</v>
      </c>
    </row>
    <row r="69" spans="1:9" ht="15.5">
      <c r="A69" s="121">
        <v>63</v>
      </c>
      <c r="B69" s="26" t="s">
        <v>65</v>
      </c>
      <c r="C69" s="191">
        <f>IIN_ienemumi!D73</f>
        <v>1704868.4688131264</v>
      </c>
      <c r="D69" s="218">
        <v>91911</v>
      </c>
      <c r="E69" s="203">
        <v>25339</v>
      </c>
      <c r="F69" s="203">
        <v>12534</v>
      </c>
      <c r="G69" s="214">
        <v>13662</v>
      </c>
      <c r="H69" s="210">
        <f t="shared" si="2"/>
        <v>143446</v>
      </c>
      <c r="I69" s="191">
        <f t="shared" si="5"/>
        <v>1848314.4688131264</v>
      </c>
    </row>
    <row r="70" spans="1:9" ht="15.5">
      <c r="A70" s="121">
        <v>64</v>
      </c>
      <c r="B70" s="26" t="s">
        <v>66</v>
      </c>
      <c r="C70" s="191">
        <f>IIN_ienemumi!D74</f>
        <v>8680121.6242783628</v>
      </c>
      <c r="D70" s="218">
        <v>825758</v>
      </c>
      <c r="E70" s="203">
        <v>141946</v>
      </c>
      <c r="F70" s="203">
        <v>9438</v>
      </c>
      <c r="G70" s="214">
        <v>110322</v>
      </c>
      <c r="H70" s="210">
        <f t="shared" si="2"/>
        <v>1087464</v>
      </c>
      <c r="I70" s="191">
        <f t="shared" si="5"/>
        <v>9767585.6242783628</v>
      </c>
    </row>
    <row r="71" spans="1:9" ht="15.5">
      <c r="A71" s="121">
        <v>65</v>
      </c>
      <c r="B71" s="26" t="s">
        <v>67</v>
      </c>
      <c r="C71" s="191">
        <f>IIN_ienemumi!D75</f>
        <v>4838954.5556208584</v>
      </c>
      <c r="D71" s="218">
        <v>274166</v>
      </c>
      <c r="E71" s="203">
        <v>73024</v>
      </c>
      <c r="F71" s="203">
        <v>17098</v>
      </c>
      <c r="G71" s="214">
        <v>34155</v>
      </c>
      <c r="H71" s="210">
        <f t="shared" ref="H71:H72" si="6">SUM(D71:G71)</f>
        <v>398443</v>
      </c>
      <c r="I71" s="191">
        <f t="shared" ref="I71:I125" si="7">C71+H71</f>
        <v>5237397.5556208584</v>
      </c>
    </row>
    <row r="72" spans="1:9" ht="15.5">
      <c r="A72" s="121">
        <v>66</v>
      </c>
      <c r="B72" s="26" t="s">
        <v>68</v>
      </c>
      <c r="C72" s="191">
        <f>IIN_ienemumi!D76</f>
        <v>1012514.1078407736</v>
      </c>
      <c r="D72" s="218">
        <v>98373</v>
      </c>
      <c r="E72" s="203">
        <v>8205</v>
      </c>
      <c r="F72" s="203">
        <v>21</v>
      </c>
      <c r="G72" s="214">
        <v>5290</v>
      </c>
      <c r="H72" s="210">
        <f t="shared" si="6"/>
        <v>111889</v>
      </c>
      <c r="I72" s="191">
        <f t="shared" si="7"/>
        <v>1124403.1078407736</v>
      </c>
    </row>
    <row r="73" spans="1:9" ht="15.5">
      <c r="A73" s="121">
        <v>67</v>
      </c>
      <c r="B73" s="26" t="s">
        <v>69</v>
      </c>
      <c r="C73" s="191">
        <f>IIN_ienemumi!D77</f>
        <v>4514500.072679108</v>
      </c>
      <c r="D73" s="218">
        <v>345200</v>
      </c>
      <c r="E73" s="203">
        <v>60213</v>
      </c>
      <c r="F73" s="203">
        <v>558</v>
      </c>
      <c r="G73" s="214">
        <v>36853</v>
      </c>
      <c r="H73" s="210">
        <f>SUM(D73:G73)</f>
        <v>442824</v>
      </c>
      <c r="I73" s="191">
        <f t="shared" si="7"/>
        <v>4957324.072679108</v>
      </c>
    </row>
    <row r="74" spans="1:9" ht="15.5">
      <c r="A74" s="121">
        <v>68</v>
      </c>
      <c r="B74" s="26" t="s">
        <v>70</v>
      </c>
      <c r="C74" s="191">
        <f>IIN_ienemumi!D78</f>
        <v>10573283.554211339</v>
      </c>
      <c r="D74" s="218">
        <v>947747</v>
      </c>
      <c r="E74" s="203">
        <v>198085</v>
      </c>
      <c r="F74" s="203">
        <v>7487</v>
      </c>
      <c r="G74" s="214">
        <v>76888</v>
      </c>
      <c r="H74" s="210">
        <f t="shared" ref="H74:H125" si="8">SUM(D74:G74)</f>
        <v>1230207</v>
      </c>
      <c r="I74" s="191">
        <f t="shared" si="7"/>
        <v>11803490.554211339</v>
      </c>
    </row>
    <row r="75" spans="1:9" ht="15.5">
      <c r="A75" s="121">
        <v>69</v>
      </c>
      <c r="B75" s="26" t="s">
        <v>71</v>
      </c>
      <c r="C75" s="191">
        <f>IIN_ienemumi!D79</f>
        <v>2326242.8426587852</v>
      </c>
      <c r="D75" s="218">
        <v>158223</v>
      </c>
      <c r="E75" s="203">
        <v>31449</v>
      </c>
      <c r="F75" s="203">
        <v>2111</v>
      </c>
      <c r="G75" s="214">
        <v>18102</v>
      </c>
      <c r="H75" s="210">
        <f t="shared" si="8"/>
        <v>209885</v>
      </c>
      <c r="I75" s="191">
        <f t="shared" si="7"/>
        <v>2536127.8426587852</v>
      </c>
    </row>
    <row r="76" spans="1:9" ht="15.5">
      <c r="A76" s="121">
        <v>70</v>
      </c>
      <c r="B76" s="26" t="s">
        <v>72</v>
      </c>
      <c r="C76" s="191">
        <f>IIN_ienemumi!D80</f>
        <v>25699346.864626087</v>
      </c>
      <c r="D76" s="218">
        <v>1770401</v>
      </c>
      <c r="E76" s="203">
        <v>1042122</v>
      </c>
      <c r="F76" s="203">
        <v>38363</v>
      </c>
      <c r="G76" s="214">
        <v>413287</v>
      </c>
      <c r="H76" s="210">
        <f t="shared" si="8"/>
        <v>3264173</v>
      </c>
      <c r="I76" s="191">
        <f t="shared" si="7"/>
        <v>28963519.864626087</v>
      </c>
    </row>
    <row r="77" spans="1:9" ht="15.5">
      <c r="A77" s="121">
        <v>71</v>
      </c>
      <c r="B77" s="26" t="s">
        <v>73</v>
      </c>
      <c r="C77" s="191">
        <f>IIN_ienemumi!D81</f>
        <v>1528162.4484003147</v>
      </c>
      <c r="D77" s="218">
        <v>151618</v>
      </c>
      <c r="E77" s="203">
        <v>10490</v>
      </c>
      <c r="F77" s="203">
        <v>230</v>
      </c>
      <c r="G77" s="214">
        <v>8824</v>
      </c>
      <c r="H77" s="210">
        <f t="shared" si="8"/>
        <v>171162</v>
      </c>
      <c r="I77" s="191">
        <f t="shared" si="7"/>
        <v>1699324.4484003147</v>
      </c>
    </row>
    <row r="78" spans="1:9" ht="15.5">
      <c r="A78" s="121">
        <v>72</v>
      </c>
      <c r="B78" s="26" t="s">
        <v>74</v>
      </c>
      <c r="C78" s="191">
        <f>IIN_ienemumi!D82</f>
        <v>627922.61317893909</v>
      </c>
      <c r="D78" s="218">
        <v>109249</v>
      </c>
      <c r="E78" s="203">
        <v>19445</v>
      </c>
      <c r="F78" s="203">
        <v>28086</v>
      </c>
      <c r="G78" s="214">
        <v>8599</v>
      </c>
      <c r="H78" s="210">
        <f t="shared" si="8"/>
        <v>165379</v>
      </c>
      <c r="I78" s="191">
        <f t="shared" si="7"/>
        <v>793301.61317893909</v>
      </c>
    </row>
    <row r="79" spans="1:9" ht="15.5">
      <c r="A79" s="121">
        <v>73</v>
      </c>
      <c r="B79" s="26" t="s">
        <v>75</v>
      </c>
      <c r="C79" s="191">
        <f>IIN_ienemumi!D83</f>
        <v>876201.24835990812</v>
      </c>
      <c r="D79" s="218">
        <v>123916</v>
      </c>
      <c r="E79" s="203">
        <v>6695</v>
      </c>
      <c r="F79" s="203">
        <v>22574</v>
      </c>
      <c r="G79" s="214">
        <v>4925</v>
      </c>
      <c r="H79" s="210">
        <f t="shared" si="8"/>
        <v>158110</v>
      </c>
      <c r="I79" s="191">
        <f t="shared" si="7"/>
        <v>1034311.2483599081</v>
      </c>
    </row>
    <row r="80" spans="1:9" ht="15.5">
      <c r="A80" s="121">
        <v>74</v>
      </c>
      <c r="B80" s="26" t="s">
        <v>76</v>
      </c>
      <c r="C80" s="191">
        <f>IIN_ienemumi!D84</f>
        <v>1460311.0205842839</v>
      </c>
      <c r="D80" s="218">
        <v>210663</v>
      </c>
      <c r="E80" s="203">
        <v>4246</v>
      </c>
      <c r="F80" s="203">
        <v>10657</v>
      </c>
      <c r="G80" s="214">
        <v>7398</v>
      </c>
      <c r="H80" s="210">
        <f t="shared" si="8"/>
        <v>232964</v>
      </c>
      <c r="I80" s="191">
        <f t="shared" si="7"/>
        <v>1693275.0205842839</v>
      </c>
    </row>
    <row r="81" spans="1:9" ht="15.5">
      <c r="A81" s="121">
        <v>75</v>
      </c>
      <c r="B81" s="26" t="s">
        <v>77</v>
      </c>
      <c r="C81" s="191">
        <f>IIN_ienemumi!D85</f>
        <v>1671496.3576778991</v>
      </c>
      <c r="D81" s="218">
        <v>213100</v>
      </c>
      <c r="E81" s="203">
        <v>13216</v>
      </c>
      <c r="F81" s="203">
        <v>5090</v>
      </c>
      <c r="G81" s="214">
        <v>17351</v>
      </c>
      <c r="H81" s="210">
        <f t="shared" si="8"/>
        <v>248757</v>
      </c>
      <c r="I81" s="191">
        <f t="shared" si="7"/>
        <v>1920253.3576778991</v>
      </c>
    </row>
    <row r="82" spans="1:9" ht="15.5">
      <c r="A82" s="121">
        <v>76</v>
      </c>
      <c r="B82" s="26" t="s">
        <v>78</v>
      </c>
      <c r="C82" s="191">
        <f>IIN_ienemumi!D86</f>
        <v>21447121.762331806</v>
      </c>
      <c r="D82" s="218">
        <v>1075358</v>
      </c>
      <c r="E82" s="203">
        <v>455930</v>
      </c>
      <c r="F82" s="203">
        <v>32194</v>
      </c>
      <c r="G82" s="214">
        <v>314896</v>
      </c>
      <c r="H82" s="210">
        <f t="shared" si="8"/>
        <v>1878378</v>
      </c>
      <c r="I82" s="191">
        <f t="shared" si="7"/>
        <v>23325499.762331806</v>
      </c>
    </row>
    <row r="83" spans="1:9" ht="15.5">
      <c r="A83" s="121">
        <v>77</v>
      </c>
      <c r="B83" s="26" t="s">
        <v>79</v>
      </c>
      <c r="C83" s="191">
        <f>IIN_ienemumi!D87</f>
        <v>13290308.74261287</v>
      </c>
      <c r="D83" s="218">
        <v>716536</v>
      </c>
      <c r="E83" s="203">
        <v>349166</v>
      </c>
      <c r="F83" s="203">
        <v>21222</v>
      </c>
      <c r="G83" s="214">
        <v>227179</v>
      </c>
      <c r="H83" s="210">
        <f t="shared" si="8"/>
        <v>1314103</v>
      </c>
      <c r="I83" s="191">
        <f t="shared" si="7"/>
        <v>14604411.74261287</v>
      </c>
    </row>
    <row r="84" spans="1:9" ht="15.5">
      <c r="A84" s="121">
        <v>78</v>
      </c>
      <c r="B84" s="158" t="s">
        <v>80</v>
      </c>
      <c r="C84" s="191">
        <f>IIN_ienemumi!D88</f>
        <v>6936136.3071475271</v>
      </c>
      <c r="D84" s="218">
        <v>482902</v>
      </c>
      <c r="E84" s="203">
        <v>160751</v>
      </c>
      <c r="F84" s="203">
        <v>5942</v>
      </c>
      <c r="G84" s="214">
        <v>78510</v>
      </c>
      <c r="H84" s="210">
        <f t="shared" si="8"/>
        <v>728105</v>
      </c>
      <c r="I84" s="191">
        <f t="shared" si="7"/>
        <v>7664241.3071475271</v>
      </c>
    </row>
    <row r="85" spans="1:9" ht="15.5">
      <c r="A85" s="121">
        <v>79</v>
      </c>
      <c r="B85" s="26" t="s">
        <v>81</v>
      </c>
      <c r="C85" s="191">
        <f>IIN_ienemumi!D89</f>
        <v>1968481.0610762497</v>
      </c>
      <c r="D85" s="218">
        <v>194680</v>
      </c>
      <c r="E85" s="203">
        <v>15989</v>
      </c>
      <c r="F85" s="203">
        <v>1818</v>
      </c>
      <c r="G85" s="214">
        <v>12613</v>
      </c>
      <c r="H85" s="210">
        <f t="shared" si="8"/>
        <v>225100</v>
      </c>
      <c r="I85" s="191">
        <f t="shared" si="7"/>
        <v>2193581.0610762499</v>
      </c>
    </row>
    <row r="86" spans="1:9" ht="15.5">
      <c r="A86" s="121">
        <v>80</v>
      </c>
      <c r="B86" s="26" t="s">
        <v>82</v>
      </c>
      <c r="C86" s="191">
        <f>IIN_ienemumi!D90</f>
        <v>1544019.36629536</v>
      </c>
      <c r="D86" s="218">
        <v>217242</v>
      </c>
      <c r="E86" s="203">
        <v>13747</v>
      </c>
      <c r="F86" s="203">
        <v>5709</v>
      </c>
      <c r="G86" s="214">
        <v>14589</v>
      </c>
      <c r="H86" s="210">
        <f t="shared" si="8"/>
        <v>251287</v>
      </c>
      <c r="I86" s="191">
        <f t="shared" si="7"/>
        <v>1795306.36629536</v>
      </c>
    </row>
    <row r="87" spans="1:9" ht="15.5">
      <c r="A87" s="121">
        <v>81</v>
      </c>
      <c r="B87" s="26" t="s">
        <v>83</v>
      </c>
      <c r="C87" s="191">
        <f>IIN_ienemumi!D91</f>
        <v>2365122.0483138599</v>
      </c>
      <c r="D87" s="218">
        <v>179282</v>
      </c>
      <c r="E87" s="203">
        <v>24740</v>
      </c>
      <c r="F87" s="203">
        <v>7454</v>
      </c>
      <c r="G87" s="214">
        <v>15417</v>
      </c>
      <c r="H87" s="210">
        <f t="shared" si="8"/>
        <v>226893</v>
      </c>
      <c r="I87" s="191">
        <f t="shared" si="7"/>
        <v>2592015.0483138599</v>
      </c>
    </row>
    <row r="88" spans="1:9" ht="15.5">
      <c r="A88" s="121">
        <v>82</v>
      </c>
      <c r="B88" s="26" t="s">
        <v>84</v>
      </c>
      <c r="C88" s="191">
        <f>IIN_ienemumi!D92</f>
        <v>4020880.1698375689</v>
      </c>
      <c r="D88" s="218">
        <v>199110</v>
      </c>
      <c r="E88" s="203">
        <v>60635</v>
      </c>
      <c r="F88" s="203">
        <v>11094</v>
      </c>
      <c r="G88" s="214">
        <v>30470</v>
      </c>
      <c r="H88" s="210">
        <f t="shared" si="8"/>
        <v>301309</v>
      </c>
      <c r="I88" s="191">
        <f t="shared" si="7"/>
        <v>4322189.1698375689</v>
      </c>
    </row>
    <row r="89" spans="1:9" ht="15.5">
      <c r="A89" s="121">
        <v>83</v>
      </c>
      <c r="B89" s="26" t="s">
        <v>85</v>
      </c>
      <c r="C89" s="191">
        <f>IIN_ienemumi!D93</f>
        <v>2023129.6790833252</v>
      </c>
      <c r="D89" s="218">
        <v>347260</v>
      </c>
      <c r="E89" s="203">
        <v>16481</v>
      </c>
      <c r="F89" s="203">
        <v>4146</v>
      </c>
      <c r="G89" s="214">
        <v>11951</v>
      </c>
      <c r="H89" s="210">
        <f t="shared" si="8"/>
        <v>379838</v>
      </c>
      <c r="I89" s="191">
        <f t="shared" si="7"/>
        <v>2402967.679083325</v>
      </c>
    </row>
    <row r="90" spans="1:9" ht="15.5">
      <c r="A90" s="121">
        <v>84</v>
      </c>
      <c r="B90" s="26" t="s">
        <v>86</v>
      </c>
      <c r="C90" s="191">
        <f>IIN_ienemumi!D94</f>
        <v>4266429.437625207</v>
      </c>
      <c r="D90" s="218">
        <v>213837</v>
      </c>
      <c r="E90" s="203">
        <v>78012</v>
      </c>
      <c r="F90" s="203">
        <v>18814</v>
      </c>
      <c r="G90" s="214">
        <v>38230</v>
      </c>
      <c r="H90" s="210">
        <f t="shared" si="8"/>
        <v>348893</v>
      </c>
      <c r="I90" s="191">
        <f t="shared" si="7"/>
        <v>4615322.437625207</v>
      </c>
    </row>
    <row r="91" spans="1:9" ht="15.5">
      <c r="A91" s="121">
        <v>85</v>
      </c>
      <c r="B91" s="26" t="s">
        <v>87</v>
      </c>
      <c r="C91" s="191">
        <f>IIN_ienemumi!D95</f>
        <v>1291175.7644418399</v>
      </c>
      <c r="D91" s="218">
        <v>138216</v>
      </c>
      <c r="E91" s="203">
        <v>13556</v>
      </c>
      <c r="F91" s="203">
        <v>25244</v>
      </c>
      <c r="G91" s="214">
        <v>9762</v>
      </c>
      <c r="H91" s="210">
        <f t="shared" si="8"/>
        <v>186778</v>
      </c>
      <c r="I91" s="191">
        <f t="shared" si="7"/>
        <v>1477953.7644418399</v>
      </c>
    </row>
    <row r="92" spans="1:9" ht="15.5">
      <c r="A92" s="121">
        <v>86</v>
      </c>
      <c r="B92" s="26" t="s">
        <v>88</v>
      </c>
      <c r="C92" s="191">
        <f>IIN_ienemumi!D96</f>
        <v>9141914.7058810331</v>
      </c>
      <c r="D92" s="218">
        <v>960194</v>
      </c>
      <c r="E92" s="203">
        <v>65751</v>
      </c>
      <c r="F92" s="203">
        <v>41323</v>
      </c>
      <c r="G92" s="214">
        <v>53742</v>
      </c>
      <c r="H92" s="210">
        <f t="shared" si="8"/>
        <v>1121010</v>
      </c>
      <c r="I92" s="191">
        <f t="shared" si="7"/>
        <v>10262924.705881033</v>
      </c>
    </row>
    <row r="93" spans="1:9" ht="15.5">
      <c r="A93" s="121">
        <v>87</v>
      </c>
      <c r="B93" s="26" t="s">
        <v>89</v>
      </c>
      <c r="C93" s="191">
        <f>IIN_ienemumi!D97</f>
        <v>1295778.1684608231</v>
      </c>
      <c r="D93" s="218">
        <v>237710</v>
      </c>
      <c r="E93" s="203">
        <v>12045</v>
      </c>
      <c r="F93" s="203">
        <v>16783</v>
      </c>
      <c r="G93" s="214">
        <v>9365</v>
      </c>
      <c r="H93" s="210">
        <f t="shared" si="8"/>
        <v>275903</v>
      </c>
      <c r="I93" s="191">
        <f t="shared" si="7"/>
        <v>1571681.1684608231</v>
      </c>
    </row>
    <row r="94" spans="1:9" ht="15.5">
      <c r="A94" s="121">
        <v>88</v>
      </c>
      <c r="B94" s="26" t="s">
        <v>90</v>
      </c>
      <c r="C94" s="191">
        <f>IIN_ienemumi!D98</f>
        <v>1856037.559377762</v>
      </c>
      <c r="D94" s="218">
        <v>189683</v>
      </c>
      <c r="E94" s="203">
        <v>43635</v>
      </c>
      <c r="F94" s="203">
        <v>14274</v>
      </c>
      <c r="G94" s="214">
        <v>27062</v>
      </c>
      <c r="H94" s="210">
        <f t="shared" si="8"/>
        <v>274654</v>
      </c>
      <c r="I94" s="191">
        <f t="shared" si="7"/>
        <v>2130691.559377762</v>
      </c>
    </row>
    <row r="95" spans="1:9" ht="15.5">
      <c r="A95" s="121">
        <v>89</v>
      </c>
      <c r="B95" s="26" t="s">
        <v>91</v>
      </c>
      <c r="C95" s="191">
        <f>IIN_ienemumi!D99</f>
        <v>4593263.2621264616</v>
      </c>
      <c r="D95" s="218">
        <v>268894</v>
      </c>
      <c r="E95" s="203">
        <v>83307</v>
      </c>
      <c r="F95" s="203">
        <v>29879</v>
      </c>
      <c r="G95" s="214">
        <v>50088</v>
      </c>
      <c r="H95" s="210">
        <f t="shared" si="8"/>
        <v>432168</v>
      </c>
      <c r="I95" s="191">
        <f t="shared" si="7"/>
        <v>5025431.2621264616</v>
      </c>
    </row>
    <row r="96" spans="1:9" ht="15.5">
      <c r="A96" s="121">
        <v>90</v>
      </c>
      <c r="B96" s="26" t="s">
        <v>92</v>
      </c>
      <c r="C96" s="191">
        <f>IIN_ienemumi!D100</f>
        <v>601652.11963599385</v>
      </c>
      <c r="D96" s="218">
        <v>212153</v>
      </c>
      <c r="E96" s="203">
        <v>11608</v>
      </c>
      <c r="F96" s="203">
        <v>512</v>
      </c>
      <c r="G96" s="214">
        <v>6987</v>
      </c>
      <c r="H96" s="210">
        <f t="shared" si="8"/>
        <v>231260</v>
      </c>
      <c r="I96" s="191">
        <f t="shared" si="7"/>
        <v>832912.11963599385</v>
      </c>
    </row>
    <row r="97" spans="1:9" ht="15.5">
      <c r="A97" s="121">
        <v>91</v>
      </c>
      <c r="B97" s="26" t="s">
        <v>93</v>
      </c>
      <c r="C97" s="191">
        <f>IIN_ienemumi!D101</f>
        <v>665603.61182344076</v>
      </c>
      <c r="D97" s="218">
        <v>134409</v>
      </c>
      <c r="E97" s="203">
        <v>2361</v>
      </c>
      <c r="F97" s="203">
        <v>13</v>
      </c>
      <c r="G97" s="214">
        <v>2858</v>
      </c>
      <c r="H97" s="210">
        <f t="shared" si="8"/>
        <v>139641</v>
      </c>
      <c r="I97" s="191">
        <f t="shared" si="7"/>
        <v>805244.61182344076</v>
      </c>
    </row>
    <row r="98" spans="1:9" ht="15.5">
      <c r="A98" s="121">
        <v>92</v>
      </c>
      <c r="B98" s="26" t="s">
        <v>94</v>
      </c>
      <c r="C98" s="191">
        <f>IIN_ienemumi!D102</f>
        <v>1887637.3827639159</v>
      </c>
      <c r="D98" s="218">
        <v>524446</v>
      </c>
      <c r="E98" s="203">
        <v>6160</v>
      </c>
      <c r="F98" s="203">
        <v>4374</v>
      </c>
      <c r="G98" s="214">
        <v>10066</v>
      </c>
      <c r="H98" s="210">
        <f t="shared" si="8"/>
        <v>545046</v>
      </c>
      <c r="I98" s="191">
        <f t="shared" si="7"/>
        <v>2432683.3827639157</v>
      </c>
    </row>
    <row r="99" spans="1:9" ht="15.5">
      <c r="A99" s="121">
        <v>93</v>
      </c>
      <c r="B99" s="26" t="s">
        <v>95</v>
      </c>
      <c r="C99" s="191">
        <f>IIN_ienemumi!D103</f>
        <v>2140970.9819008172</v>
      </c>
      <c r="D99" s="218">
        <v>164621</v>
      </c>
      <c r="E99" s="203">
        <v>15762</v>
      </c>
      <c r="F99" s="203">
        <v>5114</v>
      </c>
      <c r="G99" s="214">
        <v>13090</v>
      </c>
      <c r="H99" s="210">
        <f t="shared" si="8"/>
        <v>198587</v>
      </c>
      <c r="I99" s="191">
        <f t="shared" si="7"/>
        <v>2339557.9819008172</v>
      </c>
    </row>
    <row r="100" spans="1:9" ht="15.5">
      <c r="A100" s="121">
        <v>94</v>
      </c>
      <c r="B100" s="26" t="s">
        <v>96</v>
      </c>
      <c r="C100" s="191">
        <f>IIN_ienemumi!D104</f>
        <v>3920349.9770128876</v>
      </c>
      <c r="D100" s="218">
        <v>379287</v>
      </c>
      <c r="E100" s="203">
        <v>82080</v>
      </c>
      <c r="F100" s="203">
        <v>6282</v>
      </c>
      <c r="G100" s="214">
        <v>41116</v>
      </c>
      <c r="H100" s="210">
        <f t="shared" si="8"/>
        <v>508765</v>
      </c>
      <c r="I100" s="191">
        <f t="shared" si="7"/>
        <v>4429114.9770128876</v>
      </c>
    </row>
    <row r="101" spans="1:9" ht="15.5">
      <c r="A101" s="121">
        <v>95</v>
      </c>
      <c r="B101" s="26" t="s">
        <v>97</v>
      </c>
      <c r="C101" s="191">
        <f>IIN_ienemumi!D105</f>
        <v>1586942.0281478409</v>
      </c>
      <c r="D101" s="218">
        <v>130566</v>
      </c>
      <c r="E101" s="203">
        <v>20934</v>
      </c>
      <c r="F101" s="203">
        <v>566</v>
      </c>
      <c r="G101" s="214">
        <v>7819</v>
      </c>
      <c r="H101" s="210">
        <f t="shared" si="8"/>
        <v>159885</v>
      </c>
      <c r="I101" s="191">
        <f t="shared" si="7"/>
        <v>1746827.0281478409</v>
      </c>
    </row>
    <row r="102" spans="1:9" ht="15.5">
      <c r="A102" s="121">
        <v>96</v>
      </c>
      <c r="B102" s="26" t="s">
        <v>98</v>
      </c>
      <c r="C102" s="191">
        <f>IIN_ienemumi!D106</f>
        <v>16501223.153963201</v>
      </c>
      <c r="D102" s="218">
        <v>725853</v>
      </c>
      <c r="E102" s="203">
        <v>460802</v>
      </c>
      <c r="F102" s="203">
        <v>20230</v>
      </c>
      <c r="G102" s="214">
        <v>279495</v>
      </c>
      <c r="H102" s="210">
        <f t="shared" si="8"/>
        <v>1486380</v>
      </c>
      <c r="I102" s="191">
        <f t="shared" si="7"/>
        <v>17987603.153963201</v>
      </c>
    </row>
    <row r="103" spans="1:9" ht="15.5">
      <c r="A103" s="121">
        <v>97</v>
      </c>
      <c r="B103" s="26" t="s">
        <v>99</v>
      </c>
      <c r="C103" s="191">
        <f>IIN_ienemumi!D107</f>
        <v>10966727.722035961</v>
      </c>
      <c r="D103" s="218">
        <v>1194675</v>
      </c>
      <c r="E103" s="203">
        <v>269125</v>
      </c>
      <c r="F103" s="203">
        <v>30049</v>
      </c>
      <c r="G103" s="214">
        <v>96533</v>
      </c>
      <c r="H103" s="210">
        <f t="shared" si="8"/>
        <v>1590382</v>
      </c>
      <c r="I103" s="191">
        <f t="shared" si="7"/>
        <v>12557109.722035961</v>
      </c>
    </row>
    <row r="104" spans="1:9" ht="15.5">
      <c r="A104" s="121">
        <v>98</v>
      </c>
      <c r="B104" s="26" t="s">
        <v>100</v>
      </c>
      <c r="C104" s="191">
        <f>IIN_ienemumi!D108</f>
        <v>5503942.8873934885</v>
      </c>
      <c r="D104" s="218">
        <v>774668</v>
      </c>
      <c r="E104" s="203">
        <v>118981</v>
      </c>
      <c r="F104" s="203">
        <v>15445</v>
      </c>
      <c r="G104" s="214">
        <v>166312</v>
      </c>
      <c r="H104" s="210">
        <f t="shared" si="8"/>
        <v>1075406</v>
      </c>
      <c r="I104" s="191">
        <f t="shared" si="7"/>
        <v>6579348.8873934885</v>
      </c>
    </row>
    <row r="105" spans="1:9" ht="15.5">
      <c r="A105" s="121">
        <v>99</v>
      </c>
      <c r="B105" s="26" t="s">
        <v>101</v>
      </c>
      <c r="C105" s="191">
        <f>IIN_ienemumi!D109</f>
        <v>1452244.7091067804</v>
      </c>
      <c r="D105" s="218">
        <v>180970</v>
      </c>
      <c r="E105" s="203">
        <v>9501</v>
      </c>
      <c r="F105" s="203">
        <v>17986</v>
      </c>
      <c r="G105" s="214">
        <v>17953</v>
      </c>
      <c r="H105" s="210">
        <f t="shared" si="8"/>
        <v>226410</v>
      </c>
      <c r="I105" s="191">
        <f t="shared" si="7"/>
        <v>1678654.7091067804</v>
      </c>
    </row>
    <row r="106" spans="1:9" ht="15.5">
      <c r="A106" s="121">
        <v>100</v>
      </c>
      <c r="B106" s="26" t="s">
        <v>102</v>
      </c>
      <c r="C106" s="191">
        <f>IIN_ienemumi!D110</f>
        <v>13834500.802285491</v>
      </c>
      <c r="D106" s="218">
        <v>770493</v>
      </c>
      <c r="E106" s="203">
        <v>333072</v>
      </c>
      <c r="F106" s="203">
        <v>9554</v>
      </c>
      <c r="G106" s="214">
        <v>185434</v>
      </c>
      <c r="H106" s="210">
        <f t="shared" si="8"/>
        <v>1298553</v>
      </c>
      <c r="I106" s="191">
        <f t="shared" si="7"/>
        <v>15133053.802285491</v>
      </c>
    </row>
    <row r="107" spans="1:9" ht="15.5">
      <c r="A107" s="121">
        <v>101</v>
      </c>
      <c r="B107" s="26" t="s">
        <v>103</v>
      </c>
      <c r="C107" s="191">
        <f>IIN_ienemumi!D111</f>
        <v>1899882.9293955488</v>
      </c>
      <c r="D107" s="218">
        <v>107582</v>
      </c>
      <c r="E107" s="203">
        <v>6513</v>
      </c>
      <c r="F107" s="203">
        <v>12442</v>
      </c>
      <c r="G107" s="214">
        <v>15042</v>
      </c>
      <c r="H107" s="210">
        <f t="shared" si="8"/>
        <v>141579</v>
      </c>
      <c r="I107" s="191">
        <f t="shared" si="7"/>
        <v>2041461.9293955488</v>
      </c>
    </row>
    <row r="108" spans="1:9" ht="15.5">
      <c r="A108" s="121">
        <v>102</v>
      </c>
      <c r="B108" s="26" t="s">
        <v>104</v>
      </c>
      <c r="C108" s="191">
        <f>IIN_ienemumi!D112</f>
        <v>1624798.9318118456</v>
      </c>
      <c r="D108" s="218">
        <v>255034</v>
      </c>
      <c r="E108" s="203">
        <v>21286</v>
      </c>
      <c r="F108" s="203">
        <v>13487</v>
      </c>
      <c r="G108" s="214">
        <v>11109</v>
      </c>
      <c r="H108" s="210">
        <f t="shared" si="8"/>
        <v>300916</v>
      </c>
      <c r="I108" s="191">
        <f t="shared" si="7"/>
        <v>1925714.9318118456</v>
      </c>
    </row>
    <row r="109" spans="1:9" ht="15.5">
      <c r="A109" s="121">
        <v>103</v>
      </c>
      <c r="B109" s="26" t="s">
        <v>105</v>
      </c>
      <c r="C109" s="191">
        <f>IIN_ienemumi!D113</f>
        <v>6881518.3062973665</v>
      </c>
      <c r="D109" s="218">
        <v>447316</v>
      </c>
      <c r="E109" s="203">
        <v>99423</v>
      </c>
      <c r="F109" s="203">
        <v>40102</v>
      </c>
      <c r="G109" s="214">
        <v>50304</v>
      </c>
      <c r="H109" s="210">
        <f t="shared" si="8"/>
        <v>637145</v>
      </c>
      <c r="I109" s="191">
        <f t="shared" si="7"/>
        <v>7518663.3062973665</v>
      </c>
    </row>
    <row r="110" spans="1:9" ht="15.5">
      <c r="A110" s="121">
        <v>104</v>
      </c>
      <c r="B110" s="26" t="s">
        <v>106</v>
      </c>
      <c r="C110" s="191">
        <f>IIN_ienemumi!D114</f>
        <v>9928426.7400217243</v>
      </c>
      <c r="D110" s="218">
        <v>660943</v>
      </c>
      <c r="E110" s="203">
        <v>635920</v>
      </c>
      <c r="F110" s="203">
        <v>16858</v>
      </c>
      <c r="G110" s="214">
        <v>196558</v>
      </c>
      <c r="H110" s="210">
        <f t="shared" si="8"/>
        <v>1510279</v>
      </c>
      <c r="I110" s="191">
        <f t="shared" si="7"/>
        <v>11438705.740021724</v>
      </c>
    </row>
    <row r="111" spans="1:9" ht="15.5">
      <c r="A111" s="121">
        <v>105</v>
      </c>
      <c r="B111" s="26" t="s">
        <v>107</v>
      </c>
      <c r="C111" s="191">
        <f>IIN_ienemumi!D115</f>
        <v>1383076.9703763041</v>
      </c>
      <c r="D111" s="218">
        <v>126214</v>
      </c>
      <c r="E111" s="203">
        <v>10792</v>
      </c>
      <c r="F111" s="203">
        <v>60</v>
      </c>
      <c r="G111" s="214">
        <v>8037</v>
      </c>
      <c r="H111" s="210">
        <f t="shared" si="8"/>
        <v>145103</v>
      </c>
      <c r="I111" s="191">
        <f t="shared" si="7"/>
        <v>1528179.9703763041</v>
      </c>
    </row>
    <row r="112" spans="1:9" ht="15.5">
      <c r="A112" s="121">
        <v>106</v>
      </c>
      <c r="B112" s="26" t="s">
        <v>108</v>
      </c>
      <c r="C112" s="191">
        <f>IIN_ienemumi!D116</f>
        <v>13308430.702229822</v>
      </c>
      <c r="D112" s="218">
        <v>1217831</v>
      </c>
      <c r="E112" s="203">
        <v>251248</v>
      </c>
      <c r="F112" s="203">
        <v>15330</v>
      </c>
      <c r="G112" s="214">
        <v>105286</v>
      </c>
      <c r="H112" s="210">
        <f t="shared" si="8"/>
        <v>1589695</v>
      </c>
      <c r="I112" s="191">
        <f t="shared" si="7"/>
        <v>14898125.702229822</v>
      </c>
    </row>
    <row r="113" spans="1:9" ht="15.5">
      <c r="A113" s="121">
        <v>107</v>
      </c>
      <c r="B113" s="26" t="s">
        <v>109</v>
      </c>
      <c r="C113" s="191">
        <f>IIN_ienemumi!D117</f>
        <v>1717581.1325834168</v>
      </c>
      <c r="D113" s="218">
        <v>490138</v>
      </c>
      <c r="E113" s="203">
        <v>11198</v>
      </c>
      <c r="F113" s="203">
        <v>506</v>
      </c>
      <c r="G113" s="214">
        <v>8054</v>
      </c>
      <c r="H113" s="210">
        <f t="shared" si="8"/>
        <v>509896</v>
      </c>
      <c r="I113" s="191">
        <f t="shared" si="7"/>
        <v>2227477.132583417</v>
      </c>
    </row>
    <row r="114" spans="1:9" ht="15.5">
      <c r="A114" s="121">
        <v>108</v>
      </c>
      <c r="B114" s="26" t="s">
        <v>110</v>
      </c>
      <c r="C114" s="191">
        <f>IIN_ienemumi!D118</f>
        <v>15370926.327331034</v>
      </c>
      <c r="D114" s="218">
        <v>1320330</v>
      </c>
      <c r="E114" s="203">
        <v>346761</v>
      </c>
      <c r="F114" s="203">
        <v>25343</v>
      </c>
      <c r="G114" s="214">
        <v>153650</v>
      </c>
      <c r="H114" s="210">
        <f t="shared" si="8"/>
        <v>1846084</v>
      </c>
      <c r="I114" s="191">
        <f t="shared" si="7"/>
        <v>17217010.327331036</v>
      </c>
    </row>
    <row r="115" spans="1:9" ht="15.5">
      <c r="A115" s="121">
        <v>109</v>
      </c>
      <c r="B115" s="26" t="s">
        <v>111</v>
      </c>
      <c r="C115" s="191">
        <f>IIN_ienemumi!D119</f>
        <v>869220.30977314606</v>
      </c>
      <c r="D115" s="218">
        <v>140094</v>
      </c>
      <c r="E115" s="203">
        <v>3458</v>
      </c>
      <c r="F115" s="203">
        <v>0</v>
      </c>
      <c r="G115" s="214">
        <v>4499</v>
      </c>
      <c r="H115" s="210">
        <f t="shared" si="8"/>
        <v>148051</v>
      </c>
      <c r="I115" s="191">
        <f t="shared" si="7"/>
        <v>1017271.3097731461</v>
      </c>
    </row>
    <row r="116" spans="1:9" ht="15.5">
      <c r="A116" s="121">
        <v>110</v>
      </c>
      <c r="B116" s="26" t="s">
        <v>112</v>
      </c>
      <c r="C116" s="191">
        <f>IIN_ienemumi!D120</f>
        <v>4609499.9310890883</v>
      </c>
      <c r="D116" s="218">
        <v>306030</v>
      </c>
      <c r="E116" s="203">
        <v>62280</v>
      </c>
      <c r="F116" s="203">
        <v>126</v>
      </c>
      <c r="G116" s="214">
        <v>30265</v>
      </c>
      <c r="H116" s="210">
        <f t="shared" si="8"/>
        <v>398701</v>
      </c>
      <c r="I116" s="191">
        <f t="shared" si="7"/>
        <v>5008200.9310890883</v>
      </c>
    </row>
    <row r="117" spans="1:9" ht="15.5">
      <c r="A117" s="121">
        <v>111</v>
      </c>
      <c r="B117" s="26" t="s">
        <v>113</v>
      </c>
      <c r="C117" s="191">
        <f>IIN_ienemumi!D121</f>
        <v>1111180.8362896608</v>
      </c>
      <c r="D117" s="218">
        <v>145040</v>
      </c>
      <c r="E117" s="203">
        <v>9718</v>
      </c>
      <c r="F117" s="203">
        <v>104</v>
      </c>
      <c r="G117" s="214">
        <v>7219</v>
      </c>
      <c r="H117" s="210">
        <f t="shared" si="8"/>
        <v>162081</v>
      </c>
      <c r="I117" s="191">
        <f t="shared" si="7"/>
        <v>1273261.8362896608</v>
      </c>
    </row>
    <row r="118" spans="1:9" ht="15.5">
      <c r="A118" s="121">
        <v>112</v>
      </c>
      <c r="B118" s="26" t="s">
        <v>114</v>
      </c>
      <c r="C118" s="191">
        <f>IIN_ienemumi!D122</f>
        <v>485134.08421782119</v>
      </c>
      <c r="D118" s="218">
        <v>120908</v>
      </c>
      <c r="E118" s="203">
        <v>1434</v>
      </c>
      <c r="F118" s="203">
        <v>18183</v>
      </c>
      <c r="G118" s="214">
        <v>3011</v>
      </c>
      <c r="H118" s="210">
        <f t="shared" si="8"/>
        <v>143536</v>
      </c>
      <c r="I118" s="191">
        <f t="shared" si="7"/>
        <v>628670.08421782125</v>
      </c>
    </row>
    <row r="119" spans="1:9" ht="15.5">
      <c r="A119" s="121">
        <v>113</v>
      </c>
      <c r="B119" s="26" t="s">
        <v>115</v>
      </c>
      <c r="C119" s="191">
        <f>IIN_ienemumi!D123</f>
        <v>1672486.5844881032</v>
      </c>
      <c r="D119" s="218">
        <v>184531</v>
      </c>
      <c r="E119" s="203">
        <v>12975</v>
      </c>
      <c r="F119" s="203">
        <v>166</v>
      </c>
      <c r="G119" s="214">
        <v>11301</v>
      </c>
      <c r="H119" s="210">
        <f t="shared" si="8"/>
        <v>208973</v>
      </c>
      <c r="I119" s="191">
        <f t="shared" si="7"/>
        <v>1881459.5844881032</v>
      </c>
    </row>
    <row r="120" spans="1:9" ht="15.5">
      <c r="A120" s="121">
        <v>114</v>
      </c>
      <c r="B120" s="26" t="s">
        <v>116</v>
      </c>
      <c r="C120" s="191">
        <f>IIN_ienemumi!D124</f>
        <v>3967557.1416782523</v>
      </c>
      <c r="D120" s="218">
        <v>498523</v>
      </c>
      <c r="E120" s="203">
        <v>27054</v>
      </c>
      <c r="F120" s="203">
        <v>653</v>
      </c>
      <c r="G120" s="214">
        <v>25111</v>
      </c>
      <c r="H120" s="210">
        <f t="shared" si="8"/>
        <v>551341</v>
      </c>
      <c r="I120" s="191">
        <f t="shared" si="7"/>
        <v>4518898.1416782523</v>
      </c>
    </row>
    <row r="121" spans="1:9" ht="15.5">
      <c r="A121" s="121">
        <v>115</v>
      </c>
      <c r="B121" s="26" t="s">
        <v>117</v>
      </c>
      <c r="C121" s="191">
        <f>IIN_ienemumi!D125</f>
        <v>5966676.3679779982</v>
      </c>
      <c r="D121" s="218">
        <v>944943</v>
      </c>
      <c r="E121" s="203">
        <v>80687</v>
      </c>
      <c r="F121" s="203">
        <v>20667</v>
      </c>
      <c r="G121" s="214">
        <v>41758</v>
      </c>
      <c r="H121" s="210">
        <f t="shared" si="8"/>
        <v>1088055</v>
      </c>
      <c r="I121" s="191">
        <f t="shared" si="7"/>
        <v>7054731.3679779982</v>
      </c>
    </row>
    <row r="122" spans="1:9" ht="15.5">
      <c r="A122" s="121">
        <v>116</v>
      </c>
      <c r="B122" s="26" t="s">
        <v>118</v>
      </c>
      <c r="C122" s="191">
        <f>IIN_ienemumi!D126</f>
        <v>1562630.9001752674</v>
      </c>
      <c r="D122" s="218">
        <v>189250</v>
      </c>
      <c r="E122" s="203">
        <v>6378</v>
      </c>
      <c r="F122" s="203">
        <v>2758</v>
      </c>
      <c r="G122" s="214">
        <v>7510</v>
      </c>
      <c r="H122" s="210">
        <f t="shared" si="8"/>
        <v>205896</v>
      </c>
      <c r="I122" s="191">
        <f t="shared" si="7"/>
        <v>1768526.9001752674</v>
      </c>
    </row>
    <row r="123" spans="1:9" ht="15.5">
      <c r="A123" s="121">
        <v>117</v>
      </c>
      <c r="B123" s="26" t="s">
        <v>119</v>
      </c>
      <c r="C123" s="191">
        <f>IIN_ienemumi!D127</f>
        <v>1633065.6322077885</v>
      </c>
      <c r="D123" s="218">
        <v>202190</v>
      </c>
      <c r="E123" s="203">
        <v>4739</v>
      </c>
      <c r="F123" s="203">
        <v>429</v>
      </c>
      <c r="G123" s="214">
        <v>7541</v>
      </c>
      <c r="H123" s="210">
        <f t="shared" si="8"/>
        <v>214899</v>
      </c>
      <c r="I123" s="191">
        <f t="shared" si="7"/>
        <v>1847964.6322077885</v>
      </c>
    </row>
    <row r="124" spans="1:9" ht="15.5">
      <c r="A124" s="121">
        <v>118</v>
      </c>
      <c r="B124" s="26" t="s">
        <v>120</v>
      </c>
      <c r="C124" s="191">
        <f>IIN_ienemumi!D128</f>
        <v>1636120.7300596694</v>
      </c>
      <c r="D124" s="218">
        <v>178805</v>
      </c>
      <c r="E124" s="203">
        <v>22643</v>
      </c>
      <c r="F124" s="203">
        <v>14</v>
      </c>
      <c r="G124" s="214">
        <v>10991</v>
      </c>
      <c r="H124" s="210">
        <f t="shared" si="8"/>
        <v>212453</v>
      </c>
      <c r="I124" s="191">
        <f t="shared" si="7"/>
        <v>1848573.7300596694</v>
      </c>
    </row>
    <row r="125" spans="1:9" ht="15.5">
      <c r="A125" s="192">
        <v>119</v>
      </c>
      <c r="B125" s="216" t="s">
        <v>121</v>
      </c>
      <c r="C125" s="193">
        <f>IIN_ienemumi!D129</f>
        <v>705586.20269478764</v>
      </c>
      <c r="D125" s="219">
        <v>94168</v>
      </c>
      <c r="E125" s="204">
        <v>5575</v>
      </c>
      <c r="F125" s="204">
        <v>1376</v>
      </c>
      <c r="G125" s="215">
        <v>5477</v>
      </c>
      <c r="H125" s="211">
        <f t="shared" si="8"/>
        <v>106596</v>
      </c>
      <c r="I125" s="193">
        <f t="shared" si="7"/>
        <v>812182.20269478764</v>
      </c>
    </row>
    <row r="126" spans="1:9" ht="15.5">
      <c r="A126" s="422" t="s">
        <v>122</v>
      </c>
      <c r="B126" s="422" t="s">
        <v>122</v>
      </c>
      <c r="C126" s="187">
        <f t="shared" ref="C126" si="9">SUM(C16:C125)</f>
        <v>545977502.82065415</v>
      </c>
      <c r="D126" s="188">
        <f t="shared" ref="D126:I126" si="10">SUM(D16:D125)</f>
        <v>48650304</v>
      </c>
      <c r="E126" s="188">
        <f t="shared" si="10"/>
        <v>10695081</v>
      </c>
      <c r="F126" s="188">
        <f t="shared" si="10"/>
        <v>1421193</v>
      </c>
      <c r="G126" s="188">
        <f t="shared" si="10"/>
        <v>6214194</v>
      </c>
      <c r="H126" s="187">
        <f t="shared" si="10"/>
        <v>66980772</v>
      </c>
      <c r="I126" s="187">
        <f t="shared" si="10"/>
        <v>612958274.82065392</v>
      </c>
    </row>
    <row r="127" spans="1:9" ht="15.5">
      <c r="D127" s="106"/>
      <c r="E127" s="106"/>
      <c r="F127" s="106"/>
      <c r="G127" s="106"/>
      <c r="H127" s="106"/>
    </row>
  </sheetData>
  <sheetProtection formatCells="0" formatColumns="0" formatRows="0" insertColumns="0" insertRows="0" insertHyperlinks="0" deleteColumns="0" deleteRows="0"/>
  <mergeCells count="2">
    <mergeCell ref="A15:B15"/>
    <mergeCell ref="A126:B126"/>
  </mergeCells>
  <phoneticPr fontId="10" type="noConversion"/>
  <pageMargins left="0.75" right="0.75" top="1" bottom="1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0"/>
  <sheetViews>
    <sheetView workbookViewId="0">
      <selection activeCell="C10" sqref="C10"/>
    </sheetView>
  </sheetViews>
  <sheetFormatPr defaultRowHeight="15.5"/>
  <cols>
    <col min="1" max="1" width="8.1796875" style="3" customWidth="1"/>
    <col min="2" max="2" width="24.1796875" style="3" customWidth="1"/>
    <col min="3" max="3" width="22.453125" style="3" customWidth="1"/>
    <col min="4" max="4" width="22" customWidth="1"/>
    <col min="5" max="5" width="11.453125" customWidth="1"/>
    <col min="6" max="6" width="16.7265625" customWidth="1"/>
    <col min="7" max="8" width="13.7265625" customWidth="1"/>
  </cols>
  <sheetData>
    <row r="1" spans="1:10" ht="12.75" customHeight="1"/>
    <row r="2" spans="1:10" ht="40.5" customHeight="1">
      <c r="A2" s="428" t="s">
        <v>216</v>
      </c>
      <c r="B2" s="429"/>
      <c r="C2" s="429"/>
      <c r="D2" s="429"/>
      <c r="E2" s="430"/>
      <c r="F2" s="430"/>
      <c r="G2" s="430"/>
      <c r="H2" s="430"/>
    </row>
    <row r="3" spans="1:10" ht="30" customHeight="1">
      <c r="A3" s="426"/>
      <c r="B3" s="427"/>
      <c r="C3" s="427"/>
      <c r="D3" s="427"/>
      <c r="E3" s="84"/>
    </row>
    <row r="4" spans="1:10" ht="14.25" customHeight="1">
      <c r="A4" s="11"/>
    </row>
    <row r="5" spans="1:10" s="19" customFormat="1" ht="31">
      <c r="A5" s="18"/>
      <c r="B5" s="18"/>
      <c r="C5" s="178" t="s">
        <v>137</v>
      </c>
      <c r="D5" s="179">
        <v>0.75</v>
      </c>
      <c r="E5" s="169"/>
      <c r="F5" s="175"/>
    </row>
    <row r="6" spans="1:10" s="19" customFormat="1" ht="34.5" customHeight="1">
      <c r="A6" s="18"/>
      <c r="B6" s="18"/>
      <c r="C6" s="180" t="s">
        <v>138</v>
      </c>
      <c r="D6" s="167">
        <v>1332934754</v>
      </c>
      <c r="E6" s="175"/>
      <c r="F6" s="175"/>
      <c r="G6" s="269"/>
    </row>
    <row r="7" spans="1:10" s="19" customFormat="1">
      <c r="A7" s="18"/>
      <c r="B7" s="18"/>
      <c r="C7" s="18"/>
      <c r="D7" s="13"/>
      <c r="E7" s="168"/>
    </row>
    <row r="8" spans="1:10" ht="63.75" customHeight="1">
      <c r="A8" s="54" t="s">
        <v>0</v>
      </c>
      <c r="B8" s="54" t="s">
        <v>1</v>
      </c>
      <c r="C8" s="54" t="s">
        <v>139</v>
      </c>
      <c r="D8" s="55" t="s">
        <v>187</v>
      </c>
      <c r="E8" s="274"/>
      <c r="F8" s="355" t="s">
        <v>193</v>
      </c>
      <c r="G8" s="424" t="s">
        <v>217</v>
      </c>
      <c r="H8" s="425"/>
    </row>
    <row r="9" spans="1:10" ht="15" customHeight="1">
      <c r="A9" s="181"/>
      <c r="B9" s="181"/>
      <c r="C9" s="182"/>
      <c r="D9" s="183"/>
      <c r="E9" s="274"/>
      <c r="F9" s="342"/>
      <c r="G9" s="343" t="s">
        <v>174</v>
      </c>
      <c r="H9" s="343" t="s">
        <v>175</v>
      </c>
    </row>
    <row r="10" spans="1:10" s="2" customFormat="1" ht="15" customHeight="1">
      <c r="A10" s="56"/>
      <c r="B10" s="57" t="s">
        <v>123</v>
      </c>
      <c r="C10" s="356">
        <f>SUM(C11:C129)</f>
        <v>99.999999999999986</v>
      </c>
      <c r="D10" s="58">
        <f>SUM(D11:D129)</f>
        <v>1332934754.0000005</v>
      </c>
      <c r="E10" s="341"/>
      <c r="F10" s="344">
        <f>SUM(F11:F129)</f>
        <v>1406622399.7790947</v>
      </c>
      <c r="G10" s="344">
        <f>SUM(G11:G129)</f>
        <v>-73687645.779095054</v>
      </c>
      <c r="H10" s="345">
        <f>D10/F10-1</f>
        <v>-5.2386230868118333E-2</v>
      </c>
      <c r="J10" s="340"/>
    </row>
    <row r="11" spans="1:10">
      <c r="A11" s="176">
        <v>1</v>
      </c>
      <c r="B11" s="77" t="s">
        <v>2</v>
      </c>
      <c r="C11" s="78">
        <f>IIN_SK_koeficienti!G10</f>
        <v>2.6090363492342399</v>
      </c>
      <c r="D11" s="177">
        <f t="shared" ref="D11:D42" si="0">$D$6*C11/100</f>
        <v>34776752.243436001</v>
      </c>
      <c r="E11" s="274"/>
      <c r="F11" s="346">
        <v>36685335.607047677</v>
      </c>
      <c r="G11" s="347">
        <f>D11-F11</f>
        <v>-1908583.3636116758</v>
      </c>
      <c r="H11" s="348">
        <f>D11/F11-1</f>
        <v>-5.2025784472992886E-2</v>
      </c>
      <c r="J11" s="340"/>
    </row>
    <row r="12" spans="1:10">
      <c r="A12" s="4">
        <v>2</v>
      </c>
      <c r="B12" s="5" t="s">
        <v>3</v>
      </c>
      <c r="C12" s="20">
        <f>IIN_SK_koeficienti!G11</f>
        <v>0.83106729607213614</v>
      </c>
      <c r="D12" s="21">
        <f t="shared" si="0"/>
        <v>11077584.818473579</v>
      </c>
      <c r="E12" s="274"/>
      <c r="F12" s="349">
        <v>11248891.632460814</v>
      </c>
      <c r="G12" s="350">
        <f t="shared" ref="G12:G75" si="1">D12-F12</f>
        <v>-171306.81398723461</v>
      </c>
      <c r="H12" s="351">
        <f t="shared" ref="H12:H75" si="2">D12/F12-1</f>
        <v>-1.5228772716851191E-2</v>
      </c>
      <c r="J12" s="340"/>
    </row>
    <row r="13" spans="1:10">
      <c r="A13" s="4">
        <v>3</v>
      </c>
      <c r="B13" s="5" t="s">
        <v>4</v>
      </c>
      <c r="C13" s="20">
        <f>IIN_SK_koeficienti!G12</f>
        <v>2.7713964075095734</v>
      </c>
      <c r="D13" s="21">
        <f t="shared" si="0"/>
        <v>36940905.886802569</v>
      </c>
      <c r="E13" s="274"/>
      <c r="F13" s="349">
        <v>39383189.553355619</v>
      </c>
      <c r="G13" s="350">
        <f t="shared" si="1"/>
        <v>-2442283.6665530503</v>
      </c>
      <c r="H13" s="351">
        <f t="shared" si="2"/>
        <v>-6.2013353774820312E-2</v>
      </c>
      <c r="J13" s="340"/>
    </row>
    <row r="14" spans="1:10">
      <c r="A14" s="4">
        <v>4</v>
      </c>
      <c r="B14" s="5" t="s">
        <v>5</v>
      </c>
      <c r="C14" s="20">
        <f>IIN_SK_koeficienti!G13</f>
        <v>4.1271993723131981</v>
      </c>
      <c r="D14" s="21">
        <f t="shared" si="0"/>
        <v>55012874.800432473</v>
      </c>
      <c r="E14" s="274"/>
      <c r="F14" s="349">
        <v>52293834.855402052</v>
      </c>
      <c r="G14" s="350">
        <f t="shared" si="1"/>
        <v>2719039.945030421</v>
      </c>
      <c r="H14" s="351">
        <f t="shared" si="2"/>
        <v>5.1995420732651398E-2</v>
      </c>
      <c r="J14" s="340"/>
    </row>
    <row r="15" spans="1:10">
      <c r="A15" s="4">
        <v>5</v>
      </c>
      <c r="B15" s="5" t="s">
        <v>6</v>
      </c>
      <c r="C15" s="20">
        <f>IIN_SK_koeficienti!G14</f>
        <v>2.6977888265115744</v>
      </c>
      <c r="D15" s="21">
        <f t="shared" si="0"/>
        <v>35959764.858101539</v>
      </c>
      <c r="E15" s="274"/>
      <c r="F15" s="349">
        <v>38750326.268765986</v>
      </c>
      <c r="G15" s="350">
        <f t="shared" si="1"/>
        <v>-2790561.4106644467</v>
      </c>
      <c r="H15" s="351">
        <f t="shared" si="2"/>
        <v>-7.2013881671848745E-2</v>
      </c>
      <c r="J15" s="340"/>
    </row>
    <row r="16" spans="1:10">
      <c r="A16" s="4">
        <v>6</v>
      </c>
      <c r="B16" s="5" t="s">
        <v>7</v>
      </c>
      <c r="C16" s="20">
        <f>IIN_SK_koeficienti!G15</f>
        <v>0.9763036351474722</v>
      </c>
      <c r="D16" s="21">
        <f t="shared" si="0"/>
        <v>13013490.457446016</v>
      </c>
      <c r="E16" s="274"/>
      <c r="F16" s="349">
        <v>13483277.300603509</v>
      </c>
      <c r="G16" s="350">
        <f t="shared" si="1"/>
        <v>-469786.84315749258</v>
      </c>
      <c r="H16" s="351">
        <f t="shared" si="2"/>
        <v>-3.4842185077396892E-2</v>
      </c>
      <c r="J16" s="340"/>
    </row>
    <row r="17" spans="1:10">
      <c r="A17" s="4">
        <v>7</v>
      </c>
      <c r="B17" s="5" t="s">
        <v>8</v>
      </c>
      <c r="C17" s="20">
        <f>IIN_SK_koeficienti!G16</f>
        <v>41.964704240204711</v>
      </c>
      <c r="D17" s="21">
        <f t="shared" si="0"/>
        <v>559362127.23100019</v>
      </c>
      <c r="E17" s="274"/>
      <c r="F17" s="349">
        <v>598862125.90275073</v>
      </c>
      <c r="G17" s="350">
        <f t="shared" si="1"/>
        <v>-39499998.671750546</v>
      </c>
      <c r="H17" s="351">
        <f t="shared" si="2"/>
        <v>-6.5958418412596309E-2</v>
      </c>
      <c r="J17" s="340"/>
    </row>
    <row r="18" spans="1:10">
      <c r="A18" s="4">
        <v>8</v>
      </c>
      <c r="B18" s="5" t="s">
        <v>9</v>
      </c>
      <c r="C18" s="20">
        <f>IIN_SK_koeficienti!G17</f>
        <v>1.2357783917678373</v>
      </c>
      <c r="D18" s="21">
        <f t="shared" si="0"/>
        <v>16472119.666295778</v>
      </c>
      <c r="E18" s="274"/>
      <c r="F18" s="349">
        <v>18167743.453186534</v>
      </c>
      <c r="G18" s="350">
        <f t="shared" si="1"/>
        <v>-1695623.7868907563</v>
      </c>
      <c r="H18" s="351">
        <f t="shared" si="2"/>
        <v>-9.3331557177694036E-2</v>
      </c>
      <c r="J18" s="340"/>
    </row>
    <row r="19" spans="1:10">
      <c r="A19" s="4">
        <v>9</v>
      </c>
      <c r="B19" s="5" t="s">
        <v>10</v>
      </c>
      <c r="C19" s="20">
        <f>IIN_SK_koeficienti!G18</f>
        <v>1.8261682459933883</v>
      </c>
      <c r="D19" s="21">
        <f t="shared" si="0"/>
        <v>24341631.217358083</v>
      </c>
      <c r="E19" s="274"/>
      <c r="F19" s="349">
        <v>28194218.391962275</v>
      </c>
      <c r="G19" s="350">
        <f t="shared" si="1"/>
        <v>-3852587.1746041924</v>
      </c>
      <c r="H19" s="351">
        <f t="shared" si="2"/>
        <v>-0.13664458156082471</v>
      </c>
      <c r="J19" s="340"/>
    </row>
    <row r="20" spans="1:10">
      <c r="A20" s="4">
        <v>10</v>
      </c>
      <c r="B20" s="5" t="s">
        <v>12</v>
      </c>
      <c r="C20" s="20">
        <f>IIN_SK_koeficienti!G19</f>
        <v>6.7697904698092087E-2</v>
      </c>
      <c r="D20" s="21">
        <f t="shared" si="0"/>
        <v>902368.89945066825</v>
      </c>
      <c r="E20" s="274"/>
      <c r="F20" s="349">
        <v>936582.72755310964</v>
      </c>
      <c r="G20" s="350">
        <f t="shared" si="1"/>
        <v>-34213.828102441388</v>
      </c>
      <c r="H20" s="351">
        <f t="shared" si="2"/>
        <v>-3.653049228425076E-2</v>
      </c>
      <c r="J20" s="340"/>
    </row>
    <row r="21" spans="1:10">
      <c r="A21" s="4">
        <v>11</v>
      </c>
      <c r="B21" s="5" t="s">
        <v>13</v>
      </c>
      <c r="C21" s="20">
        <f>IIN_SK_koeficienti!G20</f>
        <v>0.35296249002499602</v>
      </c>
      <c r="D21" s="21">
        <f t="shared" si="0"/>
        <v>4704759.698126955</v>
      </c>
      <c r="E21" s="274"/>
      <c r="F21" s="349">
        <v>5197869.1573741185</v>
      </c>
      <c r="G21" s="350">
        <f t="shared" si="1"/>
        <v>-493109.4592471635</v>
      </c>
      <c r="H21" s="351">
        <f t="shared" si="2"/>
        <v>-9.4867616770922036E-2</v>
      </c>
      <c r="J21" s="340"/>
    </row>
    <row r="22" spans="1:10">
      <c r="A22" s="4">
        <v>12</v>
      </c>
      <c r="B22" s="5" t="s">
        <v>14</v>
      </c>
      <c r="C22" s="20">
        <f>IIN_SK_koeficienti!G21</f>
        <v>0.2558298345840242</v>
      </c>
      <c r="D22" s="21">
        <f t="shared" si="0"/>
        <v>3410044.77627117</v>
      </c>
      <c r="E22" s="274"/>
      <c r="F22" s="349">
        <v>3847951.8570642602</v>
      </c>
      <c r="G22" s="350">
        <f t="shared" si="1"/>
        <v>-437907.08079309016</v>
      </c>
      <c r="H22" s="351">
        <f t="shared" si="2"/>
        <v>-0.11380264022512621</v>
      </c>
      <c r="J22" s="340"/>
    </row>
    <row r="23" spans="1:10">
      <c r="A23" s="4">
        <v>13</v>
      </c>
      <c r="B23" s="5" t="s">
        <v>15</v>
      </c>
      <c r="C23" s="20">
        <f>IIN_SK_koeficienti!G22</f>
        <v>9.0435837915595466E-2</v>
      </c>
      <c r="D23" s="21">
        <f t="shared" si="0"/>
        <v>1205450.7136480811</v>
      </c>
      <c r="E23" s="274"/>
      <c r="F23" s="349">
        <v>1237683.1046666941</v>
      </c>
      <c r="G23" s="350">
        <f t="shared" si="1"/>
        <v>-32232.391018613009</v>
      </c>
      <c r="H23" s="351">
        <f t="shared" si="2"/>
        <v>-2.6042523241272764E-2</v>
      </c>
      <c r="J23" s="340"/>
    </row>
    <row r="24" spans="1:10">
      <c r="A24" s="4">
        <v>14</v>
      </c>
      <c r="B24" s="5" t="s">
        <v>16</v>
      </c>
      <c r="C24" s="20">
        <f>IIN_SK_koeficienti!G23</f>
        <v>0.14115843898374775</v>
      </c>
      <c r="D24" s="21">
        <f t="shared" si="0"/>
        <v>1881549.8914182582</v>
      </c>
      <c r="E24" s="274"/>
      <c r="F24" s="349">
        <v>2050056.6273904878</v>
      </c>
      <c r="G24" s="350">
        <f t="shared" si="1"/>
        <v>-168506.73597222962</v>
      </c>
      <c r="H24" s="351">
        <f t="shared" si="2"/>
        <v>-8.2196137277788961E-2</v>
      </c>
      <c r="J24" s="340"/>
    </row>
    <row r="25" spans="1:10">
      <c r="A25" s="4">
        <v>15</v>
      </c>
      <c r="B25" s="5" t="s">
        <v>17</v>
      </c>
      <c r="C25" s="20">
        <f>IIN_SK_koeficienti!G24</f>
        <v>4.6393702792126519E-2</v>
      </c>
      <c r="D25" s="21">
        <f t="shared" si="0"/>
        <v>618397.78818372276</v>
      </c>
      <c r="E25" s="274"/>
      <c r="F25" s="349">
        <v>635816.28144498693</v>
      </c>
      <c r="G25" s="350">
        <f t="shared" si="1"/>
        <v>-17418.493261264171</v>
      </c>
      <c r="H25" s="351">
        <f t="shared" si="2"/>
        <v>-2.7395481634534535E-2</v>
      </c>
      <c r="J25" s="340"/>
    </row>
    <row r="26" spans="1:10">
      <c r="A26" s="4">
        <v>16</v>
      </c>
      <c r="B26" s="5" t="s">
        <v>18</v>
      </c>
      <c r="C26" s="20">
        <f>IIN_SK_koeficienti!G25</f>
        <v>0.46896190869492904</v>
      </c>
      <c r="D26" s="21">
        <f t="shared" si="0"/>
        <v>6250956.2640164569</v>
      </c>
      <c r="E26" s="274"/>
      <c r="F26" s="349">
        <v>6721501.7210116526</v>
      </c>
      <c r="G26" s="350">
        <f t="shared" si="1"/>
        <v>-470545.45699519571</v>
      </c>
      <c r="H26" s="351">
        <f t="shared" si="2"/>
        <v>-7.0006001117912997E-2</v>
      </c>
      <c r="J26" s="340"/>
    </row>
    <row r="27" spans="1:10">
      <c r="A27" s="4">
        <v>17</v>
      </c>
      <c r="B27" s="5" t="s">
        <v>19</v>
      </c>
      <c r="C27" s="20">
        <f>IIN_SK_koeficienti!G26</f>
        <v>0.20520472398805589</v>
      </c>
      <c r="D27" s="21">
        <f t="shared" si="0"/>
        <v>2735245.082886572</v>
      </c>
      <c r="E27" s="274"/>
      <c r="F27" s="349">
        <v>2890431.4660298359</v>
      </c>
      <c r="G27" s="350">
        <f t="shared" si="1"/>
        <v>-155186.38314326387</v>
      </c>
      <c r="H27" s="351">
        <f t="shared" si="2"/>
        <v>-5.3689694762568019E-2</v>
      </c>
      <c r="J27" s="340"/>
    </row>
    <row r="28" spans="1:10">
      <c r="A28" s="4">
        <v>18</v>
      </c>
      <c r="B28" s="5" t="s">
        <v>20</v>
      </c>
      <c r="C28" s="20">
        <f>IIN_SK_koeficienti!G27</f>
        <v>9.2541699281450424E-2</v>
      </c>
      <c r="D28" s="21">
        <f t="shared" si="0"/>
        <v>1233520.471664621</v>
      </c>
      <c r="E28" s="274"/>
      <c r="F28" s="349">
        <v>1301800.6979894741</v>
      </c>
      <c r="G28" s="350">
        <f t="shared" si="1"/>
        <v>-68280.226324853022</v>
      </c>
      <c r="H28" s="351">
        <f t="shared" si="2"/>
        <v>-5.2450598951365057E-2</v>
      </c>
      <c r="J28" s="340"/>
    </row>
    <row r="29" spans="1:10">
      <c r="A29" s="4">
        <v>19</v>
      </c>
      <c r="B29" s="5" t="s">
        <v>21</v>
      </c>
      <c r="C29" s="20">
        <f>IIN_SK_koeficienti!G28</f>
        <v>0.21347112199302265</v>
      </c>
      <c r="D29" s="21">
        <f t="shared" si="0"/>
        <v>2845430.7747987364</v>
      </c>
      <c r="E29" s="274"/>
      <c r="F29" s="349">
        <v>3028502.8169786693</v>
      </c>
      <c r="G29" s="350">
        <f t="shared" si="1"/>
        <v>-183072.04217993282</v>
      </c>
      <c r="H29" s="351">
        <f t="shared" si="2"/>
        <v>-6.044968528791772E-2</v>
      </c>
      <c r="J29" s="340"/>
    </row>
    <row r="30" spans="1:10">
      <c r="A30" s="4">
        <v>20</v>
      </c>
      <c r="B30" s="5" t="s">
        <v>22</v>
      </c>
      <c r="C30" s="20">
        <f>IIN_SK_koeficienti!G29</f>
        <v>0.86203897802517004</v>
      </c>
      <c r="D30" s="21">
        <f t="shared" si="0"/>
        <v>11490417.131123915</v>
      </c>
      <c r="E30" s="274"/>
      <c r="F30" s="349">
        <v>11684100.839621387</v>
      </c>
      <c r="G30" s="350">
        <f t="shared" si="1"/>
        <v>-193683.70849747211</v>
      </c>
      <c r="H30" s="351">
        <f t="shared" si="2"/>
        <v>-1.6576689225471286E-2</v>
      </c>
      <c r="J30" s="340"/>
    </row>
    <row r="31" spans="1:10">
      <c r="A31" s="4">
        <v>21</v>
      </c>
      <c r="B31" s="5" t="s">
        <v>23</v>
      </c>
      <c r="C31" s="20">
        <f>IIN_SK_koeficienti!G30</f>
        <v>0.86023814698247725</v>
      </c>
      <c r="D31" s="21">
        <f t="shared" si="0"/>
        <v>11466413.228295043</v>
      </c>
      <c r="E31" s="274"/>
      <c r="F31" s="349">
        <v>12191525.514153995</v>
      </c>
      <c r="G31" s="350">
        <f t="shared" si="1"/>
        <v>-725112.28585895151</v>
      </c>
      <c r="H31" s="351">
        <f t="shared" si="2"/>
        <v>-5.9476747599561564E-2</v>
      </c>
      <c r="J31" s="340"/>
    </row>
    <row r="32" spans="1:10">
      <c r="A32" s="4">
        <v>22</v>
      </c>
      <c r="B32" s="5" t="s">
        <v>24</v>
      </c>
      <c r="C32" s="20">
        <f>IIN_SK_koeficienti!G31</f>
        <v>0.2880432214749763</v>
      </c>
      <c r="D32" s="21">
        <f t="shared" si="0"/>
        <v>3839428.2055811505</v>
      </c>
      <c r="E32" s="274"/>
      <c r="F32" s="349">
        <v>4021598.9174226732</v>
      </c>
      <c r="G32" s="350">
        <f t="shared" si="1"/>
        <v>-182170.71184152272</v>
      </c>
      <c r="H32" s="351">
        <f t="shared" si="2"/>
        <v>-4.5298080584891043E-2</v>
      </c>
      <c r="J32" s="340"/>
    </row>
    <row r="33" spans="1:10">
      <c r="A33" s="4">
        <v>23</v>
      </c>
      <c r="B33" s="5" t="s">
        <v>25</v>
      </c>
      <c r="C33" s="20">
        <f>IIN_SK_koeficienti!G32</f>
        <v>2.46728678915627E-2</v>
      </c>
      <c r="D33" s="21">
        <f t="shared" si="0"/>
        <v>328873.23093514628</v>
      </c>
      <c r="E33" s="274"/>
      <c r="F33" s="349">
        <v>359718.42897699913</v>
      </c>
      <c r="G33" s="350">
        <f t="shared" si="1"/>
        <v>-30845.198041852855</v>
      </c>
      <c r="H33" s="351">
        <f t="shared" si="2"/>
        <v>-8.5748172896154662E-2</v>
      </c>
      <c r="J33" s="340"/>
    </row>
    <row r="34" spans="1:10">
      <c r="A34" s="4">
        <v>24</v>
      </c>
      <c r="B34" s="5" t="s">
        <v>26</v>
      </c>
      <c r="C34" s="20">
        <f>IIN_SK_koeficienti!G33</f>
        <v>0.34943435379188681</v>
      </c>
      <c r="D34" s="21">
        <f t="shared" si="0"/>
        <v>4657731.944107376</v>
      </c>
      <c r="E34" s="274"/>
      <c r="F34" s="349">
        <v>4971250.5424466105</v>
      </c>
      <c r="G34" s="350">
        <f t="shared" si="1"/>
        <v>-313518.59833923448</v>
      </c>
      <c r="H34" s="351">
        <f t="shared" si="2"/>
        <v>-6.3066344305579003E-2</v>
      </c>
      <c r="J34" s="340"/>
    </row>
    <row r="35" spans="1:10">
      <c r="A35" s="4">
        <v>25</v>
      </c>
      <c r="B35" s="5" t="s">
        <v>27</v>
      </c>
      <c r="C35" s="20">
        <f>IIN_SK_koeficienti!G34</f>
        <v>0.89841958854280335</v>
      </c>
      <c r="D35" s="21">
        <f t="shared" si="0"/>
        <v>11975346.932430828</v>
      </c>
      <c r="E35" s="274"/>
      <c r="F35" s="349">
        <v>12557116.451891758</v>
      </c>
      <c r="G35" s="350">
        <f t="shared" si="1"/>
        <v>-581769.51946092956</v>
      </c>
      <c r="H35" s="351">
        <f t="shared" si="2"/>
        <v>-4.6329865752999688E-2</v>
      </c>
      <c r="J35" s="340"/>
    </row>
    <row r="36" spans="1:10">
      <c r="A36" s="4">
        <v>26</v>
      </c>
      <c r="B36" s="5" t="s">
        <v>28</v>
      </c>
      <c r="C36" s="20">
        <f>IIN_SK_koeficienti!G35</f>
        <v>0.13237047093051041</v>
      </c>
      <c r="D36" s="21">
        <f t="shared" si="0"/>
        <v>1764412.0110662403</v>
      </c>
      <c r="E36" s="274"/>
      <c r="F36" s="349">
        <v>1796851.4208585261</v>
      </c>
      <c r="G36" s="350">
        <f t="shared" si="1"/>
        <v>-32439.409792285878</v>
      </c>
      <c r="H36" s="351">
        <f t="shared" si="2"/>
        <v>-1.8053473657152153E-2</v>
      </c>
      <c r="J36" s="340"/>
    </row>
    <row r="37" spans="1:10">
      <c r="A37" s="4">
        <v>27</v>
      </c>
      <c r="B37" s="5" t="s">
        <v>29</v>
      </c>
      <c r="C37" s="20">
        <f>IIN_SK_koeficienti!G36</f>
        <v>0.22653833017877711</v>
      </c>
      <c r="D37" s="21">
        <f t="shared" si="0"/>
        <v>3019608.1340841907</v>
      </c>
      <c r="E37" s="274"/>
      <c r="F37" s="349">
        <v>3157147.2663536631</v>
      </c>
      <c r="G37" s="350">
        <f t="shared" si="1"/>
        <v>-137539.13226947235</v>
      </c>
      <c r="H37" s="351">
        <f t="shared" si="2"/>
        <v>-4.3564370194337676E-2</v>
      </c>
      <c r="J37" s="340"/>
    </row>
    <row r="38" spans="1:10">
      <c r="A38" s="4">
        <v>28</v>
      </c>
      <c r="B38" s="5" t="s">
        <v>30</v>
      </c>
      <c r="C38" s="20">
        <f>IIN_SK_koeficienti!G37</f>
        <v>0.28969354511291456</v>
      </c>
      <c r="D38" s="21">
        <f t="shared" si="0"/>
        <v>3861425.9429047066</v>
      </c>
      <c r="E38" s="274"/>
      <c r="F38" s="349">
        <v>4202194.2123141792</v>
      </c>
      <c r="G38" s="350">
        <f t="shared" si="1"/>
        <v>-340768.26940947259</v>
      </c>
      <c r="H38" s="351">
        <f t="shared" si="2"/>
        <v>-8.1092936735498666E-2</v>
      </c>
      <c r="J38" s="340"/>
    </row>
    <row r="39" spans="1:10">
      <c r="A39" s="4">
        <v>29</v>
      </c>
      <c r="B39" s="5" t="s">
        <v>31</v>
      </c>
      <c r="C39" s="20">
        <f>IIN_SK_koeficienti!G38</f>
        <v>0.69222236700473982</v>
      </c>
      <c r="D39" s="21">
        <f t="shared" si="0"/>
        <v>9226872.504767606</v>
      </c>
      <c r="E39" s="274"/>
      <c r="F39" s="349">
        <v>9702296.953363128</v>
      </c>
      <c r="G39" s="350">
        <f t="shared" si="1"/>
        <v>-475424.44859552197</v>
      </c>
      <c r="H39" s="351">
        <f t="shared" si="2"/>
        <v>-4.9001226295256273E-2</v>
      </c>
      <c r="J39" s="340"/>
    </row>
    <row r="40" spans="1:10">
      <c r="A40" s="4">
        <v>30</v>
      </c>
      <c r="B40" s="5" t="s">
        <v>32</v>
      </c>
      <c r="C40" s="20">
        <f>IIN_SK_koeficienti!G39</f>
        <v>0.78686423029235775</v>
      </c>
      <c r="D40" s="21">
        <f t="shared" si="0"/>
        <v>10488386.792361433</v>
      </c>
      <c r="E40" s="274"/>
      <c r="F40" s="349">
        <v>10861786.032111399</v>
      </c>
      <c r="G40" s="350">
        <f t="shared" si="1"/>
        <v>-373399.23974996619</v>
      </c>
      <c r="H40" s="351">
        <f t="shared" si="2"/>
        <v>-3.437733340042437E-2</v>
      </c>
      <c r="J40" s="340"/>
    </row>
    <row r="41" spans="1:10">
      <c r="A41" s="4">
        <v>31</v>
      </c>
      <c r="B41" s="5" t="s">
        <v>33</v>
      </c>
      <c r="C41" s="20">
        <f>IIN_SK_koeficienti!G40</f>
        <v>7.9391514813186542E-2</v>
      </c>
      <c r="D41" s="21">
        <f t="shared" si="0"/>
        <v>1058237.0926720216</v>
      </c>
      <c r="E41" s="274"/>
      <c r="F41" s="349">
        <v>1221300.1054606845</v>
      </c>
      <c r="G41" s="350">
        <f t="shared" si="1"/>
        <v>-163063.01278866292</v>
      </c>
      <c r="H41" s="351">
        <f t="shared" si="2"/>
        <v>-0.13351592459508899</v>
      </c>
      <c r="J41" s="340"/>
    </row>
    <row r="42" spans="1:10">
      <c r="A42" s="4">
        <v>32</v>
      </c>
      <c r="B42" s="5" t="s">
        <v>34</v>
      </c>
      <c r="C42" s="20">
        <f>IIN_SK_koeficienti!G41</f>
        <v>6.0406337641268841E-2</v>
      </c>
      <c r="D42" s="21">
        <f t="shared" si="0"/>
        <v>805177.06803905626</v>
      </c>
      <c r="E42" s="274"/>
      <c r="F42" s="349">
        <v>842000.60837045207</v>
      </c>
      <c r="G42" s="350">
        <f t="shared" si="1"/>
        <v>-36823.540331395809</v>
      </c>
      <c r="H42" s="351">
        <f t="shared" si="2"/>
        <v>-4.3733389222439523E-2</v>
      </c>
      <c r="J42" s="340"/>
    </row>
    <row r="43" spans="1:10">
      <c r="A43" s="4">
        <v>33</v>
      </c>
      <c r="B43" s="5" t="s">
        <v>35</v>
      </c>
      <c r="C43" s="20">
        <f>IIN_SK_koeficienti!G42</f>
        <v>0.15399385625773168</v>
      </c>
      <c r="D43" s="21">
        <f t="shared" ref="D43:D74" si="3">$D$6*C43/100</f>
        <v>2052637.6290841093</v>
      </c>
      <c r="E43" s="274"/>
      <c r="F43" s="349">
        <v>2147502.0095598628</v>
      </c>
      <c r="G43" s="350">
        <f t="shared" si="1"/>
        <v>-94864.380475753453</v>
      </c>
      <c r="H43" s="351">
        <f t="shared" si="2"/>
        <v>-4.4174291829974233E-2</v>
      </c>
      <c r="J43" s="340"/>
    </row>
    <row r="44" spans="1:10">
      <c r="A44" s="4">
        <v>34</v>
      </c>
      <c r="B44" s="5" t="s">
        <v>36</v>
      </c>
      <c r="C44" s="20">
        <f>IIN_SK_koeficienti!G43</f>
        <v>0.49321369045784558</v>
      </c>
      <c r="D44" s="21">
        <f t="shared" si="3"/>
        <v>6574216.6915986054</v>
      </c>
      <c r="E44" s="274"/>
      <c r="F44" s="349">
        <v>6863678.9617788363</v>
      </c>
      <c r="G44" s="350">
        <f t="shared" si="1"/>
        <v>-289462.27018023096</v>
      </c>
      <c r="H44" s="351">
        <f t="shared" si="2"/>
        <v>-4.2173049146402963E-2</v>
      </c>
      <c r="J44" s="340"/>
    </row>
    <row r="45" spans="1:10">
      <c r="A45" s="4">
        <v>35</v>
      </c>
      <c r="B45" s="5" t="s">
        <v>37</v>
      </c>
      <c r="C45" s="20">
        <f>IIN_SK_koeficienti!G44</f>
        <v>0.83648943142533594</v>
      </c>
      <c r="D45" s="21">
        <f t="shared" si="3"/>
        <v>11149858.3450053</v>
      </c>
      <c r="E45" s="274"/>
      <c r="F45" s="349">
        <v>12597502.262209795</v>
      </c>
      <c r="G45" s="350">
        <f t="shared" si="1"/>
        <v>-1447643.9172044955</v>
      </c>
      <c r="H45" s="351">
        <f t="shared" si="2"/>
        <v>-0.11491515437525757</v>
      </c>
      <c r="J45" s="340"/>
    </row>
    <row r="46" spans="1:10">
      <c r="A46" s="4">
        <v>36</v>
      </c>
      <c r="B46" s="5" t="s">
        <v>38</v>
      </c>
      <c r="C46" s="20">
        <f>IIN_SK_koeficienti!G45</f>
        <v>0.14416210262280094</v>
      </c>
      <c r="D46" s="21">
        <f t="shared" si="3"/>
        <v>1921586.7679564592</v>
      </c>
      <c r="E46" s="274"/>
      <c r="F46" s="349">
        <v>2005622.529996969</v>
      </c>
      <c r="G46" s="350">
        <f t="shared" si="1"/>
        <v>-84035.762040509842</v>
      </c>
      <c r="H46" s="351">
        <f t="shared" si="2"/>
        <v>-4.1900088767270138E-2</v>
      </c>
      <c r="J46" s="340"/>
    </row>
    <row r="47" spans="1:10">
      <c r="A47" s="4">
        <v>37</v>
      </c>
      <c r="B47" s="5" t="s">
        <v>39</v>
      </c>
      <c r="C47" s="20">
        <f>IIN_SK_koeficienti!G46</f>
        <v>8.9179351594985523E-2</v>
      </c>
      <c r="D47" s="21">
        <f t="shared" si="3"/>
        <v>1188702.5708014152</v>
      </c>
      <c r="E47" s="274"/>
      <c r="F47" s="349">
        <v>1348108.7575861299</v>
      </c>
      <c r="G47" s="350">
        <f t="shared" si="1"/>
        <v>-159406.18678471469</v>
      </c>
      <c r="H47" s="351">
        <f t="shared" si="2"/>
        <v>-0.11824430772940087</v>
      </c>
      <c r="J47" s="340"/>
    </row>
    <row r="48" spans="1:10">
      <c r="A48" s="4">
        <v>38</v>
      </c>
      <c r="B48" s="5" t="s">
        <v>40</v>
      </c>
      <c r="C48" s="20">
        <f>IIN_SK_koeficienti!G47</f>
        <v>0.34525644992699656</v>
      </c>
      <c r="D48" s="21">
        <f t="shared" si="3"/>
        <v>4602043.2115035448</v>
      </c>
      <c r="E48" s="274"/>
      <c r="F48" s="349">
        <v>4717104.429251276</v>
      </c>
      <c r="G48" s="350">
        <f t="shared" si="1"/>
        <v>-115061.21774773113</v>
      </c>
      <c r="H48" s="351">
        <f t="shared" si="2"/>
        <v>-2.4392340571097848E-2</v>
      </c>
      <c r="J48" s="340"/>
    </row>
    <row r="49" spans="1:10">
      <c r="A49" s="4">
        <v>39</v>
      </c>
      <c r="B49" s="5" t="s">
        <v>41</v>
      </c>
      <c r="C49" s="20">
        <f>IIN_SK_koeficienti!G48</f>
        <v>8.9828449034979052E-2</v>
      </c>
      <c r="D49" s="21">
        <f t="shared" si="3"/>
        <v>1197354.6161664135</v>
      </c>
      <c r="E49" s="274"/>
      <c r="F49" s="349">
        <v>1345720.113373932</v>
      </c>
      <c r="G49" s="350">
        <f t="shared" si="1"/>
        <v>-148365.49720751843</v>
      </c>
      <c r="H49" s="351">
        <f t="shared" si="2"/>
        <v>-0.11024989203404478</v>
      </c>
      <c r="J49" s="340"/>
    </row>
    <row r="50" spans="1:10">
      <c r="A50" s="4">
        <v>40</v>
      </c>
      <c r="B50" s="5" t="s">
        <v>42</v>
      </c>
      <c r="C50" s="20">
        <f>IIN_SK_koeficienti!G49</f>
        <v>1.5371406125765354</v>
      </c>
      <c r="D50" s="21">
        <f t="shared" si="3"/>
        <v>20489081.442881137</v>
      </c>
      <c r="E50" s="274"/>
      <c r="F50" s="349">
        <v>13988064.86290401</v>
      </c>
      <c r="G50" s="350">
        <f t="shared" si="1"/>
        <v>6501016.5799771268</v>
      </c>
      <c r="H50" s="351">
        <f t="shared" si="2"/>
        <v>0.46475453493339569</v>
      </c>
      <c r="J50" s="340"/>
    </row>
    <row r="51" spans="1:10">
      <c r="A51" s="4">
        <v>41</v>
      </c>
      <c r="B51" s="5" t="s">
        <v>43</v>
      </c>
      <c r="C51" s="20">
        <f>IIN_SK_koeficienti!G50</f>
        <v>0.33628739274094094</v>
      </c>
      <c r="D51" s="21">
        <f t="shared" si="3"/>
        <v>4482491.5311644748</v>
      </c>
      <c r="E51" s="274"/>
      <c r="F51" s="349">
        <v>4884647.4170017997</v>
      </c>
      <c r="G51" s="350">
        <f t="shared" si="1"/>
        <v>-402155.88583732489</v>
      </c>
      <c r="H51" s="351">
        <f t="shared" si="2"/>
        <v>-8.2330586325956023E-2</v>
      </c>
      <c r="J51" s="340"/>
    </row>
    <row r="52" spans="1:10">
      <c r="A52" s="4">
        <v>42</v>
      </c>
      <c r="B52" s="5" t="s">
        <v>44</v>
      </c>
      <c r="C52" s="20">
        <f>IIN_SK_koeficienti!G51</f>
        <v>0.72990382535789633</v>
      </c>
      <c r="D52" s="21">
        <f t="shared" si="3"/>
        <v>9729141.7589708641</v>
      </c>
      <c r="E52" s="274"/>
      <c r="F52" s="349">
        <v>10094870.687222078</v>
      </c>
      <c r="G52" s="350">
        <f t="shared" si="1"/>
        <v>-365728.92825121433</v>
      </c>
      <c r="H52" s="351">
        <f t="shared" si="2"/>
        <v>-3.6229184066136511E-2</v>
      </c>
      <c r="J52" s="340"/>
    </row>
    <row r="53" spans="1:10">
      <c r="A53" s="4">
        <v>43</v>
      </c>
      <c r="B53" s="5" t="s">
        <v>45</v>
      </c>
      <c r="C53" s="20">
        <f>IIN_SK_koeficienti!G52</f>
        <v>0.38349874385173716</v>
      </c>
      <c r="D53" s="21">
        <f t="shared" si="3"/>
        <v>5111788.0379532427</v>
      </c>
      <c r="E53" s="274"/>
      <c r="F53" s="349">
        <v>5572637.3189499881</v>
      </c>
      <c r="G53" s="350">
        <f t="shared" si="1"/>
        <v>-460849.28099674545</v>
      </c>
      <c r="H53" s="351">
        <f t="shared" si="2"/>
        <v>-8.269859576714389E-2</v>
      </c>
      <c r="J53" s="340"/>
    </row>
    <row r="54" spans="1:10">
      <c r="A54" s="4">
        <v>44</v>
      </c>
      <c r="B54" s="5" t="s">
        <v>46</v>
      </c>
      <c r="C54" s="20">
        <f>IIN_SK_koeficienti!G53</f>
        <v>0.72309233092089631</v>
      </c>
      <c r="D54" s="21">
        <f t="shared" si="3"/>
        <v>9638348.9823533148</v>
      </c>
      <c r="E54" s="274"/>
      <c r="F54" s="349">
        <v>10490022.174713247</v>
      </c>
      <c r="G54" s="350">
        <f t="shared" si="1"/>
        <v>-851673.19235993177</v>
      </c>
      <c r="H54" s="351">
        <f t="shared" si="2"/>
        <v>-8.1188883891297636E-2</v>
      </c>
      <c r="J54" s="340"/>
    </row>
    <row r="55" spans="1:10">
      <c r="A55" s="4">
        <v>45</v>
      </c>
      <c r="B55" s="5" t="s">
        <v>47</v>
      </c>
      <c r="C55" s="20">
        <f>IIN_SK_koeficienti!G54</f>
        <v>0.38086387618581552</v>
      </c>
      <c r="D55" s="21">
        <f t="shared" si="3"/>
        <v>5076666.9711122643</v>
      </c>
      <c r="E55" s="274"/>
      <c r="F55" s="349">
        <v>5317180.0057223141</v>
      </c>
      <c r="G55" s="350">
        <f t="shared" si="1"/>
        <v>-240513.0346100498</v>
      </c>
      <c r="H55" s="351">
        <f t="shared" si="2"/>
        <v>-4.5233193977110231E-2</v>
      </c>
      <c r="J55" s="340"/>
    </row>
    <row r="56" spans="1:10">
      <c r="A56" s="4">
        <v>46</v>
      </c>
      <c r="B56" s="5" t="s">
        <v>48</v>
      </c>
      <c r="C56" s="20">
        <f>IIN_SK_koeficienti!G55</f>
        <v>0.18289709314614194</v>
      </c>
      <c r="D56" s="21">
        <f t="shared" si="3"/>
        <v>2437898.918600678</v>
      </c>
      <c r="E56" s="274"/>
      <c r="F56" s="349">
        <v>2615192.7423947062</v>
      </c>
      <c r="G56" s="350">
        <f t="shared" si="1"/>
        <v>-177293.82379402826</v>
      </c>
      <c r="H56" s="351">
        <f t="shared" si="2"/>
        <v>-6.7793788549474931E-2</v>
      </c>
      <c r="J56" s="340"/>
    </row>
    <row r="57" spans="1:10">
      <c r="A57" s="4">
        <v>47</v>
      </c>
      <c r="B57" s="5" t="s">
        <v>49</v>
      </c>
      <c r="C57" s="20">
        <f>IIN_SK_koeficienti!G56</f>
        <v>0.17781518128194987</v>
      </c>
      <c r="D57" s="21">
        <f t="shared" si="3"/>
        <v>2370160.3491952126</v>
      </c>
      <c r="E57" s="274"/>
      <c r="F57" s="349">
        <v>2533916.302494505</v>
      </c>
      <c r="G57" s="350">
        <f t="shared" si="1"/>
        <v>-163755.95329929236</v>
      </c>
      <c r="H57" s="351">
        <f t="shared" si="2"/>
        <v>-6.4625636268286879E-2</v>
      </c>
      <c r="J57" s="340"/>
    </row>
    <row r="58" spans="1:10">
      <c r="A58" s="4">
        <v>48</v>
      </c>
      <c r="B58" s="5" t="s">
        <v>50</v>
      </c>
      <c r="C58" s="20">
        <f>IIN_SK_koeficienti!G57</f>
        <v>6.336912107286688E-2</v>
      </c>
      <c r="D58" s="21">
        <f t="shared" si="3"/>
        <v>844669.03808458033</v>
      </c>
      <c r="E58" s="274"/>
      <c r="F58" s="349">
        <v>1023741.603648353</v>
      </c>
      <c r="G58" s="350">
        <f t="shared" si="1"/>
        <v>-179072.56556377269</v>
      </c>
      <c r="H58" s="351">
        <f t="shared" si="2"/>
        <v>-0.17491969157608123</v>
      </c>
      <c r="J58" s="340"/>
    </row>
    <row r="59" spans="1:10">
      <c r="A59" s="4">
        <v>49</v>
      </c>
      <c r="B59" s="5" t="s">
        <v>51</v>
      </c>
      <c r="C59" s="20">
        <f>IIN_SK_koeficienti!G58</f>
        <v>8.1996070710760274E-2</v>
      </c>
      <c r="D59" s="21">
        <f t="shared" si="3"/>
        <v>1092954.1234181384</v>
      </c>
      <c r="E59" s="274"/>
      <c r="F59" s="349">
        <v>1265128.8597333797</v>
      </c>
      <c r="G59" s="350">
        <f t="shared" si="1"/>
        <v>-172174.73631524132</v>
      </c>
      <c r="H59" s="351">
        <f t="shared" si="2"/>
        <v>-0.13609264778887931</v>
      </c>
      <c r="J59" s="340"/>
    </row>
    <row r="60" spans="1:10">
      <c r="A60" s="4">
        <v>50</v>
      </c>
      <c r="B60" s="5" t="s">
        <v>52</v>
      </c>
      <c r="C60" s="20">
        <f>IIN_SK_koeficienti!G59</f>
        <v>0.1318763562476308</v>
      </c>
      <c r="D60" s="21">
        <f t="shared" si="3"/>
        <v>1757825.7847335213</v>
      </c>
      <c r="E60" s="274"/>
      <c r="F60" s="349">
        <v>1794895.7680119437</v>
      </c>
      <c r="G60" s="350">
        <f t="shared" si="1"/>
        <v>-37069.983278422384</v>
      </c>
      <c r="H60" s="351">
        <f t="shared" si="2"/>
        <v>-2.0653000546924094E-2</v>
      </c>
      <c r="J60" s="340"/>
    </row>
    <row r="61" spans="1:10">
      <c r="A61" s="4">
        <v>51</v>
      </c>
      <c r="B61" s="5" t="s">
        <v>53</v>
      </c>
      <c r="C61" s="20">
        <f>IIN_SK_koeficienti!G60</f>
        <v>0.89150283833850041</v>
      </c>
      <c r="D61" s="21">
        <f t="shared" si="3"/>
        <v>11883151.165110309</v>
      </c>
      <c r="E61" s="274"/>
      <c r="F61" s="349">
        <v>12258623.968107354</v>
      </c>
      <c r="G61" s="350">
        <f t="shared" si="1"/>
        <v>-375472.80299704522</v>
      </c>
      <c r="H61" s="351">
        <f t="shared" si="2"/>
        <v>-3.0629278128923243E-2</v>
      </c>
      <c r="J61" s="340"/>
    </row>
    <row r="62" spans="1:10">
      <c r="A62" s="4">
        <v>52</v>
      </c>
      <c r="B62" s="5" t="s">
        <v>54</v>
      </c>
      <c r="C62" s="20">
        <f>IIN_SK_koeficienti!G61</f>
        <v>0.24678580927969446</v>
      </c>
      <c r="D62" s="21">
        <f t="shared" si="3"/>
        <v>3289493.8198292046</v>
      </c>
      <c r="E62" s="274"/>
      <c r="F62" s="349">
        <v>3513736.148150201</v>
      </c>
      <c r="G62" s="350">
        <f t="shared" si="1"/>
        <v>-224242.32832099637</v>
      </c>
      <c r="H62" s="351">
        <f t="shared" si="2"/>
        <v>-6.3818772630110043E-2</v>
      </c>
      <c r="J62" s="340"/>
    </row>
    <row r="63" spans="1:10">
      <c r="A63" s="4">
        <v>53</v>
      </c>
      <c r="B63" s="5" t="s">
        <v>55</v>
      </c>
      <c r="C63" s="20">
        <f>IIN_SK_koeficienti!G62</f>
        <v>0.13318457572362155</v>
      </c>
      <c r="D63" s="21">
        <f t="shared" si="3"/>
        <v>1775263.4967875988</v>
      </c>
      <c r="E63" s="274"/>
      <c r="F63" s="349">
        <v>1928906.0648460193</v>
      </c>
      <c r="G63" s="350">
        <f t="shared" si="1"/>
        <v>-153642.56805842044</v>
      </c>
      <c r="H63" s="351">
        <f t="shared" si="2"/>
        <v>-7.9652695825125797E-2</v>
      </c>
      <c r="J63" s="340"/>
    </row>
    <row r="64" spans="1:10">
      <c r="A64" s="4">
        <v>54</v>
      </c>
      <c r="B64" s="5" t="s">
        <v>56</v>
      </c>
      <c r="C64" s="20">
        <f>IIN_SK_koeficienti!G63</f>
        <v>0.24915833703989448</v>
      </c>
      <c r="D64" s="21">
        <f t="shared" si="3"/>
        <v>3321118.0668932088</v>
      </c>
      <c r="E64" s="274"/>
      <c r="F64" s="349">
        <v>3444522.8384405267</v>
      </c>
      <c r="G64" s="350">
        <f t="shared" si="1"/>
        <v>-123404.77154731797</v>
      </c>
      <c r="H64" s="351">
        <f t="shared" si="2"/>
        <v>-3.5826376347438682E-2</v>
      </c>
      <c r="J64" s="340"/>
    </row>
    <row r="65" spans="1:10">
      <c r="A65" s="4">
        <v>55</v>
      </c>
      <c r="B65" s="5" t="s">
        <v>57</v>
      </c>
      <c r="C65" s="20">
        <f>IIN_SK_koeficienti!G64</f>
        <v>0.20951099808124035</v>
      </c>
      <c r="D65" s="21">
        <f t="shared" si="3"/>
        <v>2792644.9068771261</v>
      </c>
      <c r="E65" s="274"/>
      <c r="F65" s="349">
        <v>3177395.0895734853</v>
      </c>
      <c r="G65" s="350">
        <f t="shared" si="1"/>
        <v>-384750.18269635923</v>
      </c>
      <c r="H65" s="351">
        <f t="shared" si="2"/>
        <v>-0.12108981472241331</v>
      </c>
      <c r="J65" s="340"/>
    </row>
    <row r="66" spans="1:10">
      <c r="A66" s="4">
        <v>56</v>
      </c>
      <c r="B66" s="5" t="s">
        <v>58</v>
      </c>
      <c r="C66" s="20">
        <f>IIN_SK_koeficienti!G65</f>
        <v>0.36278476029945439</v>
      </c>
      <c r="D66" s="21">
        <f t="shared" si="3"/>
        <v>4835684.1522470219</v>
      </c>
      <c r="E66" s="274"/>
      <c r="F66" s="349">
        <v>5098042.6021866892</v>
      </c>
      <c r="G66" s="350">
        <f t="shared" si="1"/>
        <v>-262358.44993966725</v>
      </c>
      <c r="H66" s="351">
        <f t="shared" si="2"/>
        <v>-5.1462584841314274E-2</v>
      </c>
      <c r="J66" s="340"/>
    </row>
    <row r="67" spans="1:10">
      <c r="A67" s="4">
        <v>57</v>
      </c>
      <c r="B67" s="5" t="s">
        <v>59</v>
      </c>
      <c r="C67" s="20">
        <f>IIN_SK_koeficienti!G66</f>
        <v>0.22528807687191804</v>
      </c>
      <c r="D67" s="21">
        <f t="shared" si="3"/>
        <v>3002943.0732440315</v>
      </c>
      <c r="E67" s="274"/>
      <c r="F67" s="349">
        <v>3104078.946627426</v>
      </c>
      <c r="G67" s="350">
        <f t="shared" si="1"/>
        <v>-101135.87338339444</v>
      </c>
      <c r="H67" s="351">
        <f t="shared" si="2"/>
        <v>-3.2581604760174798E-2</v>
      </c>
      <c r="J67" s="340"/>
    </row>
    <row r="68" spans="1:10">
      <c r="A68" s="4">
        <v>58</v>
      </c>
      <c r="B68" s="5" t="s">
        <v>60</v>
      </c>
      <c r="C68" s="20">
        <f>IIN_SK_koeficienti!G67</f>
        <v>0.1830715635364473</v>
      </c>
      <c r="D68" s="21">
        <f t="shared" si="3"/>
        <v>2440224.4950684975</v>
      </c>
      <c r="E68" s="274"/>
      <c r="F68" s="349">
        <v>2297463.0647576596</v>
      </c>
      <c r="G68" s="350">
        <f t="shared" si="1"/>
        <v>142761.43031083792</v>
      </c>
      <c r="H68" s="351">
        <f t="shared" si="2"/>
        <v>6.2138727059752208E-2</v>
      </c>
      <c r="J68" s="340"/>
    </row>
    <row r="69" spans="1:10">
      <c r="A69" s="4">
        <v>59</v>
      </c>
      <c r="B69" s="5" t="s">
        <v>61</v>
      </c>
      <c r="C69" s="20">
        <f>IIN_SK_koeficienti!G68</f>
        <v>0.72188907837958449</v>
      </c>
      <c r="D69" s="21">
        <f t="shared" si="3"/>
        <v>9622310.4110517818</v>
      </c>
      <c r="E69" s="274"/>
      <c r="F69" s="349">
        <v>10034240.594371703</v>
      </c>
      <c r="G69" s="350">
        <f t="shared" si="1"/>
        <v>-411930.18331992067</v>
      </c>
      <c r="H69" s="351">
        <f t="shared" si="2"/>
        <v>-4.1052452295291419E-2</v>
      </c>
      <c r="J69" s="340"/>
    </row>
    <row r="70" spans="1:10">
      <c r="A70" s="4">
        <v>60</v>
      </c>
      <c r="B70" s="5" t="s">
        <v>62</v>
      </c>
      <c r="C70" s="20">
        <f>IIN_SK_koeficienti!G69</f>
        <v>0.26409250952934726</v>
      </c>
      <c r="D70" s="21">
        <f t="shared" si="3"/>
        <v>3520180.8422274315</v>
      </c>
      <c r="E70" s="274"/>
      <c r="F70" s="349">
        <v>4680924.5393840568</v>
      </c>
      <c r="G70" s="350">
        <f t="shared" si="1"/>
        <v>-1160743.6971566253</v>
      </c>
      <c r="H70" s="351">
        <f t="shared" si="2"/>
        <v>-0.24797317012706266</v>
      </c>
      <c r="J70" s="340"/>
    </row>
    <row r="71" spans="1:10">
      <c r="A71" s="4">
        <v>61</v>
      </c>
      <c r="B71" s="5" t="s">
        <v>63</v>
      </c>
      <c r="C71" s="20">
        <f>IIN_SK_koeficienti!G70</f>
        <v>1.8764854079818059</v>
      </c>
      <c r="D71" s="21">
        <f t="shared" si="3"/>
        <v>25012326.156728182</v>
      </c>
      <c r="E71" s="274"/>
      <c r="F71" s="349">
        <v>27702776.806357622</v>
      </c>
      <c r="G71" s="350">
        <f t="shared" si="1"/>
        <v>-2690450.6496294402</v>
      </c>
      <c r="H71" s="351">
        <f t="shared" si="2"/>
        <v>-9.7118446588790985E-2</v>
      </c>
      <c r="J71" s="340"/>
    </row>
    <row r="72" spans="1:10">
      <c r="A72" s="4">
        <v>62</v>
      </c>
      <c r="B72" s="5" t="s">
        <v>64</v>
      </c>
      <c r="C72" s="20">
        <f>IIN_SK_koeficienti!G71</f>
        <v>0.45353764816478032</v>
      </c>
      <c r="D72" s="21">
        <f t="shared" si="3"/>
        <v>6045360.9348626006</v>
      </c>
      <c r="E72" s="274"/>
      <c r="F72" s="349">
        <v>6293053.2430951241</v>
      </c>
      <c r="G72" s="350">
        <f t="shared" si="1"/>
        <v>-247692.3082325235</v>
      </c>
      <c r="H72" s="351">
        <f t="shared" si="2"/>
        <v>-3.9359639695452642E-2</v>
      </c>
      <c r="J72" s="340"/>
    </row>
    <row r="73" spans="1:10">
      <c r="A73" s="4">
        <v>63</v>
      </c>
      <c r="B73" s="5" t="s">
        <v>65</v>
      </c>
      <c r="C73" s="20">
        <f>IIN_SK_koeficienti!G72</f>
        <v>0.12790336989091114</v>
      </c>
      <c r="D73" s="21">
        <f t="shared" si="3"/>
        <v>1704868.4688131264</v>
      </c>
      <c r="E73" s="274"/>
      <c r="F73" s="349">
        <v>1813346.8138811598</v>
      </c>
      <c r="G73" s="350">
        <f t="shared" si="1"/>
        <v>-108478.34506803332</v>
      </c>
      <c r="H73" s="351">
        <f t="shared" si="2"/>
        <v>-5.9822172039916577E-2</v>
      </c>
      <c r="J73" s="340"/>
    </row>
    <row r="74" spans="1:10">
      <c r="A74" s="4">
        <v>64</v>
      </c>
      <c r="B74" s="5" t="s">
        <v>66</v>
      </c>
      <c r="C74" s="20">
        <f>IIN_SK_koeficienti!G73</f>
        <v>0.6512037890999699</v>
      </c>
      <c r="D74" s="21">
        <f t="shared" si="3"/>
        <v>8680121.6242783628</v>
      </c>
      <c r="E74" s="274"/>
      <c r="F74" s="349">
        <v>8730418.2817626428</v>
      </c>
      <c r="G74" s="350">
        <f t="shared" si="1"/>
        <v>-50296.657484279945</v>
      </c>
      <c r="H74" s="351">
        <f t="shared" si="2"/>
        <v>-5.7610822140500284E-3</v>
      </c>
      <c r="J74" s="340"/>
    </row>
    <row r="75" spans="1:10">
      <c r="A75" s="4">
        <v>65</v>
      </c>
      <c r="B75" s="5" t="s">
        <v>67</v>
      </c>
      <c r="C75" s="20">
        <f>IIN_SK_koeficienti!G74</f>
        <v>0.36303011389714712</v>
      </c>
      <c r="D75" s="21">
        <f t="shared" ref="D75:D106" si="4">$D$6*C75/100</f>
        <v>4838954.5556208584</v>
      </c>
      <c r="E75" s="274"/>
      <c r="F75" s="349">
        <v>5058986.4293161416</v>
      </c>
      <c r="G75" s="350">
        <f t="shared" si="1"/>
        <v>-220031.8736952832</v>
      </c>
      <c r="H75" s="351">
        <f t="shared" si="2"/>
        <v>-4.3493272174091713E-2</v>
      </c>
      <c r="J75" s="340"/>
    </row>
    <row r="76" spans="1:10">
      <c r="A76" s="4">
        <v>66</v>
      </c>
      <c r="B76" s="5" t="s">
        <v>68</v>
      </c>
      <c r="C76" s="20">
        <f>IIN_SK_koeficienti!G75</f>
        <v>7.5961265530988892E-2</v>
      </c>
      <c r="D76" s="21">
        <f t="shared" si="4"/>
        <v>1012514.1078407736</v>
      </c>
      <c r="E76" s="274"/>
      <c r="F76" s="349">
        <v>1131643.0944822349</v>
      </c>
      <c r="G76" s="350">
        <f t="shared" ref="G76:G129" si="5">D76-F76</f>
        <v>-119128.98664146126</v>
      </c>
      <c r="H76" s="351">
        <f t="shared" ref="H76:H129" si="6">D76/F76-1</f>
        <v>-0.10527081128521953</v>
      </c>
      <c r="J76" s="340"/>
    </row>
    <row r="77" spans="1:10">
      <c r="A77" s="4">
        <v>67</v>
      </c>
      <c r="B77" s="5" t="s">
        <v>69</v>
      </c>
      <c r="C77" s="20">
        <f>IIN_SK_koeficienti!G76</f>
        <v>0.33868875120342973</v>
      </c>
      <c r="D77" s="21">
        <f t="shared" si="4"/>
        <v>4514500.072679108</v>
      </c>
      <c r="E77" s="274"/>
      <c r="F77" s="349">
        <v>4662171.2750818105</v>
      </c>
      <c r="G77" s="350">
        <f t="shared" si="5"/>
        <v>-147671.20240270253</v>
      </c>
      <c r="H77" s="351">
        <f t="shared" si="6"/>
        <v>-3.1674340921786781E-2</v>
      </c>
      <c r="J77" s="340"/>
    </row>
    <row r="78" spans="1:10">
      <c r="A78" s="4">
        <v>68</v>
      </c>
      <c r="B78" s="5" t="s">
        <v>70</v>
      </c>
      <c r="C78" s="20">
        <f>IIN_SK_koeficienti!G77</f>
        <v>0.79323339139308979</v>
      </c>
      <c r="D78" s="21">
        <f t="shared" si="4"/>
        <v>10573283.554211339</v>
      </c>
      <c r="E78" s="274"/>
      <c r="F78" s="349">
        <v>11054273.718323434</v>
      </c>
      <c r="G78" s="350">
        <f t="shared" si="5"/>
        <v>-480990.16411209479</v>
      </c>
      <c r="H78" s="351">
        <f t="shared" si="6"/>
        <v>-4.35116929767001E-2</v>
      </c>
      <c r="J78" s="340"/>
    </row>
    <row r="79" spans="1:10">
      <c r="A79" s="4">
        <v>69</v>
      </c>
      <c r="B79" s="5" t="s">
        <v>71</v>
      </c>
      <c r="C79" s="20">
        <f>IIN_SK_koeficienti!G78</f>
        <v>0.17452038336294928</v>
      </c>
      <c r="D79" s="21">
        <f t="shared" si="4"/>
        <v>2326242.8426587852</v>
      </c>
      <c r="E79" s="274"/>
      <c r="F79" s="349">
        <v>2293192.768517423</v>
      </c>
      <c r="G79" s="350">
        <f t="shared" si="5"/>
        <v>33050.074141362216</v>
      </c>
      <c r="H79" s="351">
        <f t="shared" si="6"/>
        <v>1.4412252905685596E-2</v>
      </c>
      <c r="J79" s="340"/>
    </row>
    <row r="80" spans="1:10">
      <c r="A80" s="4">
        <v>70</v>
      </c>
      <c r="B80" s="5" t="s">
        <v>72</v>
      </c>
      <c r="C80" s="20">
        <f>IIN_SK_koeficienti!G79</f>
        <v>1.9280273687444185</v>
      </c>
      <c r="D80" s="21">
        <f t="shared" si="4"/>
        <v>25699346.864626087</v>
      </c>
      <c r="E80" s="274"/>
      <c r="F80" s="349">
        <v>26727709.076746635</v>
      </c>
      <c r="G80" s="350">
        <f t="shared" si="5"/>
        <v>-1028362.2121205479</v>
      </c>
      <c r="H80" s="351">
        <f t="shared" si="6"/>
        <v>-3.847550903699537E-2</v>
      </c>
      <c r="J80" s="340"/>
    </row>
    <row r="81" spans="1:10">
      <c r="A81" s="4">
        <v>71</v>
      </c>
      <c r="B81" s="5" t="s">
        <v>73</v>
      </c>
      <c r="C81" s="20">
        <f>IIN_SK_koeficienti!G80</f>
        <v>0.11464645541084861</v>
      </c>
      <c r="D81" s="21">
        <f t="shared" si="4"/>
        <v>1528162.4484003147</v>
      </c>
      <c r="E81" s="274"/>
      <c r="F81" s="349">
        <v>1305806.1046422024</v>
      </c>
      <c r="G81" s="350">
        <f t="shared" si="5"/>
        <v>222356.34375811229</v>
      </c>
      <c r="H81" s="351">
        <f t="shared" si="6"/>
        <v>0.17028281838140047</v>
      </c>
      <c r="J81" s="340"/>
    </row>
    <row r="82" spans="1:10">
      <c r="A82" s="4">
        <v>72</v>
      </c>
      <c r="B82" s="5" t="s">
        <v>74</v>
      </c>
      <c r="C82" s="20">
        <f>IIN_SK_koeficienti!G81</f>
        <v>4.7108278278033343E-2</v>
      </c>
      <c r="D82" s="21">
        <f t="shared" si="4"/>
        <v>627922.61317893909</v>
      </c>
      <c r="E82" s="274"/>
      <c r="F82" s="349">
        <v>711266.77932456566</v>
      </c>
      <c r="G82" s="350">
        <f t="shared" si="5"/>
        <v>-83344.166145626572</v>
      </c>
      <c r="H82" s="351">
        <f t="shared" si="6"/>
        <v>-0.11717708259167114</v>
      </c>
      <c r="J82" s="340"/>
    </row>
    <row r="83" spans="1:10">
      <c r="A83" s="4">
        <v>73</v>
      </c>
      <c r="B83" s="5" t="s">
        <v>75</v>
      </c>
      <c r="C83" s="20">
        <f>IIN_SK_koeficienti!G82</f>
        <v>6.5734744009826318E-2</v>
      </c>
      <c r="D83" s="21">
        <f t="shared" si="4"/>
        <v>876201.24835990812</v>
      </c>
      <c r="E83" s="274"/>
      <c r="F83" s="349">
        <v>920543.21186994505</v>
      </c>
      <c r="G83" s="350">
        <f t="shared" si="5"/>
        <v>-44341.963510036934</v>
      </c>
      <c r="H83" s="351">
        <f t="shared" si="6"/>
        <v>-4.816934494575531E-2</v>
      </c>
      <c r="J83" s="340"/>
    </row>
    <row r="84" spans="1:10">
      <c r="A84" s="4">
        <v>74</v>
      </c>
      <c r="B84" s="5" t="s">
        <v>76</v>
      </c>
      <c r="C84" s="20">
        <f>IIN_SK_koeficienti!G83</f>
        <v>0.10955607663481208</v>
      </c>
      <c r="D84" s="21">
        <f t="shared" si="4"/>
        <v>1460311.0205842839</v>
      </c>
      <c r="E84" s="274"/>
      <c r="F84" s="349">
        <v>1558656.6876203734</v>
      </c>
      <c r="G84" s="350">
        <f t="shared" si="5"/>
        <v>-98345.667036089581</v>
      </c>
      <c r="H84" s="351">
        <f t="shared" si="6"/>
        <v>-6.3096426440280129E-2</v>
      </c>
      <c r="J84" s="340"/>
    </row>
    <row r="85" spans="1:10">
      <c r="A85" s="4">
        <v>75</v>
      </c>
      <c r="B85" s="5" t="s">
        <v>77</v>
      </c>
      <c r="C85" s="20">
        <f>IIN_SK_koeficienti!G84</f>
        <v>0.12539971312638601</v>
      </c>
      <c r="D85" s="21">
        <f t="shared" si="4"/>
        <v>1671496.3576778991</v>
      </c>
      <c r="E85" s="274"/>
      <c r="F85" s="349">
        <v>1901397.6046697749</v>
      </c>
      <c r="G85" s="350">
        <f t="shared" si="5"/>
        <v>-229901.24699187581</v>
      </c>
      <c r="H85" s="351">
        <f t="shared" si="6"/>
        <v>-0.12091171590163219</v>
      </c>
      <c r="J85" s="340"/>
    </row>
    <row r="86" spans="1:10">
      <c r="A86" s="4">
        <v>76</v>
      </c>
      <c r="B86" s="5" t="s">
        <v>78</v>
      </c>
      <c r="C86" s="20">
        <f>IIN_SK_koeficienti!G85</f>
        <v>1.6090151223059643</v>
      </c>
      <c r="D86" s="21">
        <f t="shared" si="4"/>
        <v>21447121.762331806</v>
      </c>
      <c r="E86" s="274"/>
      <c r="F86" s="349">
        <v>22842645.339998182</v>
      </c>
      <c r="G86" s="350">
        <f t="shared" si="5"/>
        <v>-1395523.5776663758</v>
      </c>
      <c r="H86" s="351">
        <f t="shared" si="6"/>
        <v>-6.1092905698744593E-2</v>
      </c>
      <c r="J86" s="340"/>
    </row>
    <row r="87" spans="1:10">
      <c r="A87" s="4">
        <v>77</v>
      </c>
      <c r="B87" s="5" t="s">
        <v>79</v>
      </c>
      <c r="C87" s="20">
        <f>IIN_SK_koeficienti!G86</f>
        <v>0.99707121468099025</v>
      </c>
      <c r="D87" s="21">
        <f t="shared" si="4"/>
        <v>13290308.74261287</v>
      </c>
      <c r="E87" s="274"/>
      <c r="F87" s="349">
        <v>14208502.977945386</v>
      </c>
      <c r="G87" s="350">
        <f t="shared" si="5"/>
        <v>-918194.23533251509</v>
      </c>
      <c r="H87" s="351">
        <f t="shared" si="6"/>
        <v>-6.4622869612495193E-2</v>
      </c>
      <c r="J87" s="340"/>
    </row>
    <row r="88" spans="1:10">
      <c r="A88" s="4">
        <v>78</v>
      </c>
      <c r="B88" s="7" t="s">
        <v>80</v>
      </c>
      <c r="C88" s="20">
        <f>IIN_SK_koeficienti!G87</f>
        <v>0.52036577831982367</v>
      </c>
      <c r="D88" s="21">
        <f t="shared" si="4"/>
        <v>6936136.3071475271</v>
      </c>
      <c r="E88" s="274"/>
      <c r="F88" s="349">
        <v>7712161.4514297554</v>
      </c>
      <c r="G88" s="350">
        <f t="shared" si="5"/>
        <v>-776025.14428222831</v>
      </c>
      <c r="H88" s="351">
        <f t="shared" si="6"/>
        <v>-0.10062356048554466</v>
      </c>
      <c r="J88" s="340"/>
    </row>
    <row r="89" spans="1:10">
      <c r="A89" s="4">
        <v>79</v>
      </c>
      <c r="B89" s="5" t="s">
        <v>81</v>
      </c>
      <c r="C89" s="20">
        <f>IIN_SK_koeficienti!G88</f>
        <v>0.14768022629532621</v>
      </c>
      <c r="D89" s="21">
        <f t="shared" si="4"/>
        <v>1968481.0610762497</v>
      </c>
      <c r="E89" s="274"/>
      <c r="F89" s="349">
        <v>2096442.5970291265</v>
      </c>
      <c r="G89" s="350">
        <f t="shared" si="5"/>
        <v>-127961.53595287679</v>
      </c>
      <c r="H89" s="351">
        <f t="shared" si="6"/>
        <v>-6.1037462286928967E-2</v>
      </c>
      <c r="J89" s="340"/>
    </row>
    <row r="90" spans="1:10">
      <c r="A90" s="4">
        <v>80</v>
      </c>
      <c r="B90" s="5" t="s">
        <v>82</v>
      </c>
      <c r="C90" s="20">
        <f>IIN_SK_koeficienti!G89</f>
        <v>0.11583607987277073</v>
      </c>
      <c r="D90" s="21">
        <f t="shared" si="4"/>
        <v>1544019.36629536</v>
      </c>
      <c r="E90" s="274"/>
      <c r="F90" s="349">
        <v>1696131.7989967817</v>
      </c>
      <c r="G90" s="350">
        <f t="shared" si="5"/>
        <v>-152112.43270142167</v>
      </c>
      <c r="H90" s="351">
        <f t="shared" si="6"/>
        <v>-8.9681965040330103E-2</v>
      </c>
      <c r="J90" s="340"/>
    </row>
    <row r="91" spans="1:10">
      <c r="A91" s="4">
        <v>81</v>
      </c>
      <c r="B91" s="5" t="s">
        <v>83</v>
      </c>
      <c r="C91" s="20">
        <f>IIN_SK_koeficienti!G90</f>
        <v>0.17743719572292432</v>
      </c>
      <c r="D91" s="21">
        <f t="shared" si="4"/>
        <v>2365122.0483138599</v>
      </c>
      <c r="E91" s="274"/>
      <c r="F91" s="349">
        <v>2452780.3575104233</v>
      </c>
      <c r="G91" s="350">
        <f t="shared" si="5"/>
        <v>-87658.309196563438</v>
      </c>
      <c r="H91" s="351">
        <f t="shared" si="6"/>
        <v>-3.5738344417246104E-2</v>
      </c>
      <c r="J91" s="340"/>
    </row>
    <row r="92" spans="1:10">
      <c r="A92" s="4">
        <v>82</v>
      </c>
      <c r="B92" s="5" t="s">
        <v>84</v>
      </c>
      <c r="C92" s="20">
        <f>IIN_SK_koeficienti!G91</f>
        <v>0.30165618817960305</v>
      </c>
      <c r="D92" s="21">
        <f t="shared" si="4"/>
        <v>4020880.1698375689</v>
      </c>
      <c r="E92" s="274"/>
      <c r="F92" s="349">
        <v>4450718.0768384365</v>
      </c>
      <c r="G92" s="350">
        <f t="shared" si="5"/>
        <v>-429837.90700086765</v>
      </c>
      <c r="H92" s="351">
        <f t="shared" si="6"/>
        <v>-9.6577203853406624E-2</v>
      </c>
      <c r="J92" s="340"/>
    </row>
    <row r="93" spans="1:10">
      <c r="A93" s="4">
        <v>83</v>
      </c>
      <c r="B93" s="5" t="s">
        <v>85</v>
      </c>
      <c r="C93" s="20">
        <f>IIN_SK_koeficienti!G92</f>
        <v>0.15178009823902644</v>
      </c>
      <c r="D93" s="21">
        <f t="shared" si="4"/>
        <v>2023129.6790833252</v>
      </c>
      <c r="E93" s="274"/>
      <c r="F93" s="349">
        <v>2210884.2062139441</v>
      </c>
      <c r="G93" s="350">
        <f t="shared" si="5"/>
        <v>-187754.52713061892</v>
      </c>
      <c r="H93" s="351">
        <f t="shared" si="6"/>
        <v>-8.4922822553489374E-2</v>
      </c>
      <c r="J93" s="340"/>
    </row>
    <row r="94" spans="1:10">
      <c r="A94" s="4">
        <v>84</v>
      </c>
      <c r="B94" s="5" t="s">
        <v>86</v>
      </c>
      <c r="C94" s="20">
        <f>IIN_SK_koeficienti!G93</f>
        <v>0.3200778901459424</v>
      </c>
      <c r="D94" s="21">
        <f t="shared" si="4"/>
        <v>4266429.437625207</v>
      </c>
      <c r="E94" s="274"/>
      <c r="F94" s="349">
        <v>4439775.5521152671</v>
      </c>
      <c r="G94" s="350">
        <f t="shared" si="5"/>
        <v>-173346.11449006014</v>
      </c>
      <c r="H94" s="351">
        <f t="shared" si="6"/>
        <v>-3.9043891398400032E-2</v>
      </c>
      <c r="J94" s="340"/>
    </row>
    <row r="95" spans="1:10">
      <c r="A95" s="4">
        <v>85</v>
      </c>
      <c r="B95" s="5" t="s">
        <v>87</v>
      </c>
      <c r="C95" s="20">
        <f>IIN_SK_koeficienti!G94</f>
        <v>9.6867139262980004E-2</v>
      </c>
      <c r="D95" s="21">
        <f t="shared" si="4"/>
        <v>1291175.7644418399</v>
      </c>
      <c r="E95" s="274"/>
      <c r="F95" s="349">
        <v>1440137.536447156</v>
      </c>
      <c r="G95" s="350">
        <f t="shared" si="5"/>
        <v>-148961.7720053161</v>
      </c>
      <c r="H95" s="351">
        <f t="shared" si="6"/>
        <v>-0.10343579570379602</v>
      </c>
      <c r="J95" s="340"/>
    </row>
    <row r="96" spans="1:10">
      <c r="A96" s="4">
        <v>86</v>
      </c>
      <c r="B96" s="5" t="s">
        <v>88</v>
      </c>
      <c r="C96" s="20">
        <f>IIN_SK_koeficienti!G95</f>
        <v>0.68584862675739289</v>
      </c>
      <c r="D96" s="21">
        <f t="shared" si="4"/>
        <v>9141914.7058810331</v>
      </c>
      <c r="E96" s="274"/>
      <c r="F96" s="349">
        <v>9060723.2724290695</v>
      </c>
      <c r="G96" s="350">
        <f t="shared" si="5"/>
        <v>81191.433451963589</v>
      </c>
      <c r="H96" s="351">
        <f t="shared" si="6"/>
        <v>8.960811517003453E-3</v>
      </c>
      <c r="J96" s="340"/>
    </row>
    <row r="97" spans="1:10">
      <c r="A97" s="4">
        <v>87</v>
      </c>
      <c r="B97" s="5" t="s">
        <v>89</v>
      </c>
      <c r="C97" s="20">
        <f>IIN_SK_koeficienti!G96</f>
        <v>9.7212422781559726E-2</v>
      </c>
      <c r="D97" s="21">
        <f t="shared" si="4"/>
        <v>1295778.1684608231</v>
      </c>
      <c r="E97" s="274"/>
      <c r="F97" s="349">
        <v>1455539.0447963357</v>
      </c>
      <c r="G97" s="350">
        <f t="shared" si="5"/>
        <v>-159760.87633551261</v>
      </c>
      <c r="H97" s="351">
        <f t="shared" si="6"/>
        <v>-0.10976062573289946</v>
      </c>
      <c r="J97" s="340"/>
    </row>
    <row r="98" spans="1:10">
      <c r="A98" s="4">
        <v>88</v>
      </c>
      <c r="B98" s="5" t="s">
        <v>90</v>
      </c>
      <c r="C98" s="20">
        <f>IIN_SK_koeficienti!G97</f>
        <v>0.13924444192095559</v>
      </c>
      <c r="D98" s="21">
        <f t="shared" si="4"/>
        <v>1856037.559377762</v>
      </c>
      <c r="E98" s="274"/>
      <c r="F98" s="349">
        <v>1689856.036701557</v>
      </c>
      <c r="G98" s="350">
        <f t="shared" si="5"/>
        <v>166181.52267620503</v>
      </c>
      <c r="H98" s="351">
        <f t="shared" si="6"/>
        <v>9.8340639123659424E-2</v>
      </c>
      <c r="J98" s="340"/>
    </row>
    <row r="99" spans="1:10">
      <c r="A99" s="4">
        <v>89</v>
      </c>
      <c r="B99" s="5" t="s">
        <v>91</v>
      </c>
      <c r="C99" s="20">
        <f>IIN_SK_koeficienti!G98</f>
        <v>0.34459775681762</v>
      </c>
      <c r="D99" s="21">
        <f t="shared" si="4"/>
        <v>4593263.2621264616</v>
      </c>
      <c r="E99" s="274"/>
      <c r="F99" s="349">
        <v>4862379.2609346947</v>
      </c>
      <c r="G99" s="350">
        <f t="shared" si="5"/>
        <v>-269115.99880823307</v>
      </c>
      <c r="H99" s="351">
        <f t="shared" si="6"/>
        <v>-5.5346566848531009E-2</v>
      </c>
      <c r="J99" s="340"/>
    </row>
    <row r="100" spans="1:10">
      <c r="A100" s="4">
        <v>90</v>
      </c>
      <c r="B100" s="5" t="s">
        <v>92</v>
      </c>
      <c r="C100" s="20">
        <f>IIN_SK_koeficienti!G99</f>
        <v>4.5137402099427432E-2</v>
      </c>
      <c r="D100" s="21">
        <f t="shared" si="4"/>
        <v>601652.11963599385</v>
      </c>
      <c r="E100" s="274"/>
      <c r="F100" s="349">
        <v>654944.03539416147</v>
      </c>
      <c r="G100" s="350">
        <f t="shared" si="5"/>
        <v>-53291.915758167626</v>
      </c>
      <c r="H100" s="351">
        <f t="shared" si="6"/>
        <v>-8.1368655760175379E-2</v>
      </c>
      <c r="J100" s="340"/>
    </row>
    <row r="101" spans="1:10">
      <c r="A101" s="4">
        <v>91</v>
      </c>
      <c r="B101" s="5" t="s">
        <v>93</v>
      </c>
      <c r="C101" s="20">
        <f>IIN_SK_koeficienti!G100</f>
        <v>4.9935198240276417E-2</v>
      </c>
      <c r="D101" s="21">
        <f t="shared" si="4"/>
        <v>665603.61182344076</v>
      </c>
      <c r="E101" s="274"/>
      <c r="F101" s="349">
        <v>708471.06156186282</v>
      </c>
      <c r="G101" s="350">
        <f t="shared" si="5"/>
        <v>-42867.449738422059</v>
      </c>
      <c r="H101" s="351">
        <f t="shared" si="6"/>
        <v>-6.0506987602173101E-2</v>
      </c>
      <c r="J101" s="340"/>
    </row>
    <row r="102" spans="1:10">
      <c r="A102" s="4">
        <v>92</v>
      </c>
      <c r="B102" s="10" t="s">
        <v>94</v>
      </c>
      <c r="C102" s="20">
        <f>IIN_SK_koeficienti!G101</f>
        <v>0.14161513735757211</v>
      </c>
      <c r="D102" s="21">
        <f t="shared" si="4"/>
        <v>1887637.3827639159</v>
      </c>
      <c r="E102" s="274"/>
      <c r="F102" s="349">
        <v>1609863.3507778903</v>
      </c>
      <c r="G102" s="350">
        <f t="shared" si="5"/>
        <v>277774.03198602563</v>
      </c>
      <c r="H102" s="351">
        <f t="shared" si="6"/>
        <v>0.1725450994656188</v>
      </c>
      <c r="J102" s="340"/>
    </row>
    <row r="103" spans="1:10">
      <c r="A103" s="4">
        <v>93</v>
      </c>
      <c r="B103" s="10" t="s">
        <v>95</v>
      </c>
      <c r="C103" s="20">
        <f>IIN_SK_koeficienti!G102</f>
        <v>0.1606208387526834</v>
      </c>
      <c r="D103" s="21">
        <f t="shared" si="4"/>
        <v>2140970.9819008172</v>
      </c>
      <c r="E103" s="274"/>
      <c r="F103" s="349">
        <v>2227305.1269630403</v>
      </c>
      <c r="G103" s="350">
        <f t="shared" si="5"/>
        <v>-86334.145062223077</v>
      </c>
      <c r="H103" s="351">
        <f t="shared" si="6"/>
        <v>-3.8761705352845288E-2</v>
      </c>
      <c r="J103" s="340"/>
    </row>
    <row r="104" spans="1:10">
      <c r="A104" s="4">
        <v>94</v>
      </c>
      <c r="B104" s="5" t="s">
        <v>96</v>
      </c>
      <c r="C104" s="20">
        <f>IIN_SK_koeficienti!G103</f>
        <v>0.29411416914806376</v>
      </c>
      <c r="D104" s="21">
        <f t="shared" si="4"/>
        <v>3920349.9770128876</v>
      </c>
      <c r="E104" s="274"/>
      <c r="F104" s="349">
        <v>4138821.6758551709</v>
      </c>
      <c r="G104" s="350">
        <f t="shared" si="5"/>
        <v>-218471.69884228334</v>
      </c>
      <c r="H104" s="351">
        <f t="shared" si="6"/>
        <v>-5.2785965657035083E-2</v>
      </c>
      <c r="J104" s="340"/>
    </row>
    <row r="105" spans="1:10">
      <c r="A105" s="4">
        <v>95</v>
      </c>
      <c r="B105" s="5" t="s">
        <v>97</v>
      </c>
      <c r="C105" s="20">
        <f>IIN_SK_koeficienti!G104</f>
        <v>0.11905624212930085</v>
      </c>
      <c r="D105" s="21">
        <f t="shared" si="4"/>
        <v>1586942.0281478409</v>
      </c>
      <c r="E105" s="274"/>
      <c r="F105" s="349">
        <v>1729208.7075318031</v>
      </c>
      <c r="G105" s="350">
        <f t="shared" si="5"/>
        <v>-142266.67938396218</v>
      </c>
      <c r="H105" s="351">
        <f t="shared" si="6"/>
        <v>-8.2272705870783724E-2</v>
      </c>
      <c r="J105" s="340"/>
    </row>
    <row r="106" spans="1:10">
      <c r="A106" s="4">
        <v>96</v>
      </c>
      <c r="B106" s="5" t="s">
        <v>98</v>
      </c>
      <c r="C106" s="20">
        <f>IIN_SK_koeficienti!G105</f>
        <v>1.237961806040748</v>
      </c>
      <c r="D106" s="21">
        <f t="shared" si="4"/>
        <v>16501223.153963201</v>
      </c>
      <c r="E106" s="274"/>
      <c r="F106" s="349">
        <v>17732363.473342352</v>
      </c>
      <c r="G106" s="350">
        <f t="shared" si="5"/>
        <v>-1231140.3193791509</v>
      </c>
      <c r="H106" s="351">
        <f t="shared" si="6"/>
        <v>-6.9429003146138091E-2</v>
      </c>
      <c r="J106" s="340"/>
    </row>
    <row r="107" spans="1:10">
      <c r="A107" s="4">
        <v>97</v>
      </c>
      <c r="B107" s="5" t="s">
        <v>99</v>
      </c>
      <c r="C107" s="20">
        <f>IIN_SK_koeficienti!G106</f>
        <v>0.82275052767031098</v>
      </c>
      <c r="D107" s="21">
        <f t="shared" ref="D107:D129" si="7">$D$6*C107/100</f>
        <v>10966727.722035961</v>
      </c>
      <c r="E107" s="274"/>
      <c r="F107" s="349">
        <v>12236002.767627912</v>
      </c>
      <c r="G107" s="350">
        <f t="shared" si="5"/>
        <v>-1269275.0455919504</v>
      </c>
      <c r="H107" s="351">
        <f t="shared" si="6"/>
        <v>-0.10373281779160748</v>
      </c>
      <c r="J107" s="340"/>
    </row>
    <row r="108" spans="1:10">
      <c r="A108" s="4">
        <v>98</v>
      </c>
      <c r="B108" s="5" t="s">
        <v>100</v>
      </c>
      <c r="C108" s="20">
        <f>IIN_SK_koeficienti!G107</f>
        <v>0.41291915233485527</v>
      </c>
      <c r="D108" s="21">
        <f t="shared" si="7"/>
        <v>5503942.8873934885</v>
      </c>
      <c r="E108" s="274"/>
      <c r="F108" s="349">
        <v>4937160.7586553711</v>
      </c>
      <c r="G108" s="350">
        <f t="shared" si="5"/>
        <v>566782.1287381174</v>
      </c>
      <c r="H108" s="351">
        <f t="shared" si="6"/>
        <v>0.11479920473411509</v>
      </c>
      <c r="J108" s="340"/>
    </row>
    <row r="109" spans="1:10">
      <c r="A109" s="4">
        <v>99</v>
      </c>
      <c r="B109" s="5" t="s">
        <v>101</v>
      </c>
      <c r="C109" s="20">
        <f>IIN_SK_koeficienti!G108</f>
        <v>0.1089509223725125</v>
      </c>
      <c r="D109" s="21">
        <f t="shared" si="7"/>
        <v>1452244.7091067804</v>
      </c>
      <c r="E109" s="274"/>
      <c r="F109" s="349">
        <v>1488768.7362729076</v>
      </c>
      <c r="G109" s="350">
        <f t="shared" si="5"/>
        <v>-36524.027166127227</v>
      </c>
      <c r="H109" s="351">
        <f t="shared" si="6"/>
        <v>-2.453304282676172E-2</v>
      </c>
      <c r="J109" s="340"/>
    </row>
    <row r="110" spans="1:10">
      <c r="A110" s="4">
        <v>100</v>
      </c>
      <c r="B110" s="5" t="s">
        <v>102</v>
      </c>
      <c r="C110" s="20">
        <f>IIN_SK_koeficienti!G109</f>
        <v>1.0378978236383722</v>
      </c>
      <c r="D110" s="21">
        <f t="shared" si="7"/>
        <v>13834500.802285491</v>
      </c>
      <c r="E110" s="274"/>
      <c r="F110" s="349">
        <v>14336345.31689509</v>
      </c>
      <c r="G110" s="350">
        <f t="shared" si="5"/>
        <v>-501844.51460959949</v>
      </c>
      <c r="H110" s="351">
        <f t="shared" si="6"/>
        <v>-3.5005052090799293E-2</v>
      </c>
      <c r="J110" s="340"/>
    </row>
    <row r="111" spans="1:10">
      <c r="A111" s="4">
        <v>101</v>
      </c>
      <c r="B111" s="5" t="s">
        <v>103</v>
      </c>
      <c r="C111" s="20">
        <f>IIN_SK_koeficienti!G110</f>
        <v>0.14253382798326741</v>
      </c>
      <c r="D111" s="21">
        <f t="shared" si="7"/>
        <v>1899882.9293955488</v>
      </c>
      <c r="E111" s="274"/>
      <c r="F111" s="349">
        <v>1957733.2321464899</v>
      </c>
      <c r="G111" s="350">
        <f t="shared" si="5"/>
        <v>-57850.302750941133</v>
      </c>
      <c r="H111" s="351">
        <f t="shared" si="6"/>
        <v>-2.9549635160206811E-2</v>
      </c>
      <c r="J111" s="340"/>
    </row>
    <row r="112" spans="1:10">
      <c r="A112" s="4">
        <v>102</v>
      </c>
      <c r="B112" s="5" t="s">
        <v>104</v>
      </c>
      <c r="C112" s="20">
        <f>IIN_SK_koeficienti!G111</f>
        <v>0.12189635891299189</v>
      </c>
      <c r="D112" s="21">
        <f t="shared" si="7"/>
        <v>1624798.9318118456</v>
      </c>
      <c r="E112" s="274"/>
      <c r="F112" s="349">
        <v>1815951.8706427671</v>
      </c>
      <c r="G112" s="350">
        <f t="shared" si="5"/>
        <v>-191152.93883092143</v>
      </c>
      <c r="H112" s="351">
        <f t="shared" si="6"/>
        <v>-0.10526321865747557</v>
      </c>
      <c r="J112" s="340"/>
    </row>
    <row r="113" spans="1:10">
      <c r="A113" s="4">
        <v>103</v>
      </c>
      <c r="B113" s="5" t="s">
        <v>105</v>
      </c>
      <c r="C113" s="20">
        <f>IIN_SK_koeficienti!G112</f>
        <v>0.51626820334953671</v>
      </c>
      <c r="D113" s="21">
        <f t="shared" si="7"/>
        <v>6881518.3062973665</v>
      </c>
      <c r="E113" s="274"/>
      <c r="F113" s="349">
        <v>7157437.8233663663</v>
      </c>
      <c r="G113" s="350">
        <f t="shared" si="5"/>
        <v>-275919.51706899982</v>
      </c>
      <c r="H113" s="351">
        <f t="shared" si="6"/>
        <v>-3.8550040374535355E-2</v>
      </c>
      <c r="J113" s="340"/>
    </row>
    <row r="114" spans="1:10">
      <c r="A114" s="4">
        <v>104</v>
      </c>
      <c r="B114" s="5" t="s">
        <v>106</v>
      </c>
      <c r="C114" s="20">
        <f>IIN_SK_koeficienti!G113</f>
        <v>0.74485466825945812</v>
      </c>
      <c r="D114" s="21">
        <f t="shared" si="7"/>
        <v>9928426.7400217243</v>
      </c>
      <c r="E114" s="274"/>
      <c r="F114" s="349">
        <v>10308545.467760844</v>
      </c>
      <c r="G114" s="350">
        <f t="shared" si="5"/>
        <v>-380118.7277391199</v>
      </c>
      <c r="H114" s="351">
        <f t="shared" si="6"/>
        <v>-3.687413795941541E-2</v>
      </c>
      <c r="J114" s="340"/>
    </row>
    <row r="115" spans="1:10">
      <c r="A115" s="4">
        <v>105</v>
      </c>
      <c r="B115" s="5" t="s">
        <v>107</v>
      </c>
      <c r="C115" s="20">
        <f>IIN_SK_koeficienti!G114</f>
        <v>0.10376179075726193</v>
      </c>
      <c r="D115" s="21">
        <f t="shared" si="7"/>
        <v>1383076.9703763041</v>
      </c>
      <c r="E115" s="274"/>
      <c r="F115" s="349">
        <v>1405069.351842249</v>
      </c>
      <c r="G115" s="350">
        <f t="shared" si="5"/>
        <v>-21992.381465944927</v>
      </c>
      <c r="H115" s="351">
        <f t="shared" si="6"/>
        <v>-1.5652167942535877E-2</v>
      </c>
      <c r="J115" s="340"/>
    </row>
    <row r="116" spans="1:10">
      <c r="A116" s="4">
        <v>106</v>
      </c>
      <c r="B116" s="5" t="s">
        <v>108</v>
      </c>
      <c r="C116" s="20">
        <f>IIN_SK_koeficienti!G115</f>
        <v>0.99843076806967412</v>
      </c>
      <c r="D116" s="21">
        <f t="shared" si="7"/>
        <v>13308430.702229822</v>
      </c>
      <c r="E116" s="274"/>
      <c r="F116" s="349">
        <v>14146431.692850204</v>
      </c>
      <c r="G116" s="350">
        <f t="shared" si="5"/>
        <v>-838000.99062038213</v>
      </c>
      <c r="H116" s="351">
        <f t="shared" si="6"/>
        <v>-5.9237623226493175E-2</v>
      </c>
      <c r="J116" s="340"/>
    </row>
    <row r="117" spans="1:10">
      <c r="A117" s="4">
        <v>107</v>
      </c>
      <c r="B117" s="5" t="s">
        <v>109</v>
      </c>
      <c r="C117" s="20">
        <f>IIN_SK_koeficienti!G116</f>
        <v>0.12885710477794449</v>
      </c>
      <c r="D117" s="21">
        <f t="shared" si="7"/>
        <v>1717581.1325834168</v>
      </c>
      <c r="E117" s="274"/>
      <c r="F117" s="349">
        <v>1805964.3508052025</v>
      </c>
      <c r="G117" s="350">
        <f t="shared" si="5"/>
        <v>-88383.218221785733</v>
      </c>
      <c r="H117" s="351">
        <f t="shared" si="6"/>
        <v>-4.8939625071989568E-2</v>
      </c>
      <c r="J117" s="340"/>
    </row>
    <row r="118" spans="1:10">
      <c r="A118" s="4">
        <v>108</v>
      </c>
      <c r="B118" s="5" t="s">
        <v>110</v>
      </c>
      <c r="C118" s="20">
        <f>IIN_SK_koeficienti!G117</f>
        <v>1.1531641951119114</v>
      </c>
      <c r="D118" s="21">
        <f t="shared" si="7"/>
        <v>15370926.327331034</v>
      </c>
      <c r="E118" s="274"/>
      <c r="F118" s="349">
        <v>16225373.879590122</v>
      </c>
      <c r="G118" s="350">
        <f t="shared" si="5"/>
        <v>-854447.55225908756</v>
      </c>
      <c r="H118" s="351">
        <f t="shared" si="6"/>
        <v>-5.2661193424571651E-2</v>
      </c>
      <c r="J118" s="340"/>
    </row>
    <row r="119" spans="1:10">
      <c r="A119" s="4">
        <v>109</v>
      </c>
      <c r="B119" s="5" t="s">
        <v>111</v>
      </c>
      <c r="C119" s="20">
        <f>IIN_SK_koeficienti!G118</f>
        <v>6.5211017055764015E-2</v>
      </c>
      <c r="D119" s="21">
        <f t="shared" si="7"/>
        <v>869220.30977314606</v>
      </c>
      <c r="E119" s="274"/>
      <c r="F119" s="349">
        <v>1030562.022526879</v>
      </c>
      <c r="G119" s="350">
        <f t="shared" si="5"/>
        <v>-161341.71275373292</v>
      </c>
      <c r="H119" s="351">
        <f t="shared" si="6"/>
        <v>-0.15655701377208942</v>
      </c>
      <c r="J119" s="340"/>
    </row>
    <row r="120" spans="1:10">
      <c r="A120" s="4">
        <v>110</v>
      </c>
      <c r="B120" s="5" t="s">
        <v>112</v>
      </c>
      <c r="C120" s="20">
        <f>IIN_SK_koeficienti!G119</f>
        <v>0.34581587112620882</v>
      </c>
      <c r="D120" s="21">
        <f t="shared" si="7"/>
        <v>4609499.9310890883</v>
      </c>
      <c r="E120" s="274"/>
      <c r="F120" s="349">
        <v>4078952.1442875145</v>
      </c>
      <c r="G120" s="350">
        <f t="shared" si="5"/>
        <v>530547.78680157382</v>
      </c>
      <c r="H120" s="351">
        <f t="shared" si="6"/>
        <v>0.13006962769705321</v>
      </c>
      <c r="J120" s="340"/>
    </row>
    <row r="121" spans="1:10">
      <c r="A121" s="4">
        <v>111</v>
      </c>
      <c r="B121" s="5" t="s">
        <v>113</v>
      </c>
      <c r="C121" s="20">
        <f>IIN_SK_koeficienti!G120</f>
        <v>8.3363482942816328E-2</v>
      </c>
      <c r="D121" s="21">
        <f t="shared" si="7"/>
        <v>1111180.8362896608</v>
      </c>
      <c r="E121" s="274"/>
      <c r="F121" s="349">
        <v>1151764.7909658859</v>
      </c>
      <c r="G121" s="350">
        <f t="shared" si="5"/>
        <v>-40583.954676225083</v>
      </c>
      <c r="H121" s="351">
        <f t="shared" si="6"/>
        <v>-3.523632168178259E-2</v>
      </c>
      <c r="J121" s="340"/>
    </row>
    <row r="122" spans="1:10">
      <c r="A122" s="4">
        <v>112</v>
      </c>
      <c r="B122" s="5" t="s">
        <v>114</v>
      </c>
      <c r="C122" s="20">
        <f>IIN_SK_koeficienti!G121</f>
        <v>3.6395936317361655E-2</v>
      </c>
      <c r="D122" s="21">
        <f t="shared" si="7"/>
        <v>485134.08421782119</v>
      </c>
      <c r="E122" s="274"/>
      <c r="F122" s="349">
        <v>527995.55372539605</v>
      </c>
      <c r="G122" s="350">
        <f t="shared" si="5"/>
        <v>-42861.46950757486</v>
      </c>
      <c r="H122" s="351">
        <f t="shared" si="6"/>
        <v>-8.1177709177957524E-2</v>
      </c>
      <c r="J122" s="340"/>
    </row>
    <row r="123" spans="1:10">
      <c r="A123" s="4">
        <v>113</v>
      </c>
      <c r="B123" s="5" t="s">
        <v>115</v>
      </c>
      <c r="C123" s="20">
        <f>IIN_SK_koeficienti!G122</f>
        <v>0.12547400234476166</v>
      </c>
      <c r="D123" s="21">
        <f t="shared" si="7"/>
        <v>1672486.5844881032</v>
      </c>
      <c r="E123" s="274"/>
      <c r="F123" s="349">
        <v>1800205.740799644</v>
      </c>
      <c r="G123" s="350">
        <f t="shared" si="5"/>
        <v>-127719.15631154086</v>
      </c>
      <c r="H123" s="351">
        <f t="shared" si="6"/>
        <v>-7.0946977568690839E-2</v>
      </c>
      <c r="J123" s="340"/>
    </row>
    <row r="124" spans="1:10">
      <c r="A124" s="4">
        <v>114</v>
      </c>
      <c r="B124" s="5" t="s">
        <v>116</v>
      </c>
      <c r="C124" s="20">
        <f>IIN_SK_koeficienti!G123</f>
        <v>0.29765576520321207</v>
      </c>
      <c r="D124" s="21">
        <f t="shared" si="7"/>
        <v>3967557.1416782523</v>
      </c>
      <c r="E124" s="274"/>
      <c r="F124" s="349">
        <v>4399987.0871257512</v>
      </c>
      <c r="G124" s="350">
        <f t="shared" si="5"/>
        <v>-432429.94544749893</v>
      </c>
      <c r="H124" s="351">
        <f t="shared" si="6"/>
        <v>-9.827982148238068E-2</v>
      </c>
      <c r="J124" s="340"/>
    </row>
    <row r="125" spans="1:10">
      <c r="A125" s="4">
        <v>115</v>
      </c>
      <c r="B125" s="5" t="s">
        <v>117</v>
      </c>
      <c r="C125" s="20">
        <f>IIN_SK_koeficienti!G124</f>
        <v>0.44763454100604827</v>
      </c>
      <c r="D125" s="21">
        <f t="shared" si="7"/>
        <v>5966676.3679779982</v>
      </c>
      <c r="E125" s="274"/>
      <c r="F125" s="349">
        <v>5947109.4994763909</v>
      </c>
      <c r="G125" s="350">
        <f t="shared" si="5"/>
        <v>19566.868501607329</v>
      </c>
      <c r="H125" s="351">
        <f t="shared" si="6"/>
        <v>3.2901476765023752E-3</v>
      </c>
      <c r="J125" s="340"/>
    </row>
    <row r="126" spans="1:10">
      <c r="A126" s="4">
        <v>116</v>
      </c>
      <c r="B126" s="5" t="s">
        <v>118</v>
      </c>
      <c r="C126" s="20">
        <f>IIN_SK_koeficienti!G125</f>
        <v>0.11723236231075623</v>
      </c>
      <c r="D126" s="21">
        <f t="shared" si="7"/>
        <v>1562630.9001752674</v>
      </c>
      <c r="E126" s="274"/>
      <c r="F126" s="349">
        <v>1641318.8849008002</v>
      </c>
      <c r="G126" s="350">
        <f t="shared" si="5"/>
        <v>-78687.98472553282</v>
      </c>
      <c r="H126" s="351">
        <f t="shared" si="6"/>
        <v>-4.7941923686748211E-2</v>
      </c>
      <c r="J126" s="340"/>
    </row>
    <row r="127" spans="1:10">
      <c r="A127" s="4">
        <v>117</v>
      </c>
      <c r="B127" s="5" t="s">
        <v>119</v>
      </c>
      <c r="C127" s="20">
        <f>IIN_SK_koeficienti!G126</f>
        <v>0.12251654683825496</v>
      </c>
      <c r="D127" s="21">
        <f t="shared" si="7"/>
        <v>1633065.6322077885</v>
      </c>
      <c r="E127" s="274"/>
      <c r="F127" s="349">
        <v>1699943.1779517385</v>
      </c>
      <c r="G127" s="350">
        <f t="shared" si="5"/>
        <v>-66877.545743949944</v>
      </c>
      <c r="H127" s="351">
        <f t="shared" si="6"/>
        <v>-3.9341047754625991E-2</v>
      </c>
      <c r="J127" s="340"/>
    </row>
    <row r="128" spans="1:10">
      <c r="A128" s="4">
        <v>118</v>
      </c>
      <c r="B128" s="5" t="s">
        <v>120</v>
      </c>
      <c r="C128" s="20">
        <f>IIN_SK_koeficienti!G127</f>
        <v>0.12274574769318899</v>
      </c>
      <c r="D128" s="21">
        <f t="shared" si="7"/>
        <v>1636120.7300596694</v>
      </c>
      <c r="E128" s="274"/>
      <c r="F128" s="349">
        <v>1881174.6054807168</v>
      </c>
      <c r="G128" s="350">
        <f t="shared" si="5"/>
        <v>-245053.87542104744</v>
      </c>
      <c r="H128" s="351">
        <f t="shared" si="6"/>
        <v>-0.13026641690095864</v>
      </c>
      <c r="J128" s="340"/>
    </row>
    <row r="129" spans="1:10">
      <c r="A129" s="8">
        <v>119</v>
      </c>
      <c r="B129" s="6" t="s">
        <v>121</v>
      </c>
      <c r="C129" s="22">
        <f>IIN_SK_koeficienti!G128</f>
        <v>5.2934789236862206E-2</v>
      </c>
      <c r="D129" s="79">
        <f t="shared" si="7"/>
        <v>705586.20269478764</v>
      </c>
      <c r="E129" s="274"/>
      <c r="F129" s="352">
        <v>728206.80751347868</v>
      </c>
      <c r="G129" s="353">
        <f t="shared" si="5"/>
        <v>-22620.604818691034</v>
      </c>
      <c r="H129" s="354">
        <f t="shared" si="6"/>
        <v>-3.1063434982063542E-2</v>
      </c>
      <c r="J129" s="340"/>
    </row>
    <row r="130" spans="1:10">
      <c r="C130" s="268"/>
    </row>
  </sheetData>
  <sheetProtection formatCells="0" formatColumns="0" formatRows="0" insertColumns="0" insertRows="0" insertHyperlinks="0" deleteColumns="0" deleteRows="0"/>
  <mergeCells count="3">
    <mergeCell ref="G8:H8"/>
    <mergeCell ref="A3:D3"/>
    <mergeCell ref="A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36"/>
  <sheetViews>
    <sheetView zoomScaleNormal="100" workbookViewId="0">
      <selection activeCell="M134" sqref="M134"/>
    </sheetView>
  </sheetViews>
  <sheetFormatPr defaultRowHeight="14"/>
  <cols>
    <col min="1" max="1" width="13.1796875" style="1" customWidth="1"/>
    <col min="2" max="2" width="23.1796875" style="1" customWidth="1"/>
    <col min="3" max="5" width="18.7265625" style="1" customWidth="1"/>
    <col min="6" max="6" width="23.81640625" style="1" customWidth="1"/>
    <col min="7" max="7" width="21.26953125" customWidth="1"/>
    <col min="8" max="8" width="11.7265625" style="19" customWidth="1"/>
    <col min="9" max="9" width="11" style="19" customWidth="1"/>
  </cols>
  <sheetData>
    <row r="2" spans="1:10">
      <c r="A2" s="431" t="s">
        <v>140</v>
      </c>
      <c r="B2" s="431"/>
      <c r="C2" s="432"/>
      <c r="D2" s="45"/>
      <c r="E2" s="45"/>
      <c r="G2" s="76"/>
      <c r="H2" s="143"/>
      <c r="I2" s="143"/>
    </row>
    <row r="3" spans="1:10" ht="14.5" thickBot="1">
      <c r="A3" s="45" t="s">
        <v>201</v>
      </c>
      <c r="B3" s="45"/>
      <c r="C3" s="46"/>
      <c r="D3" s="45"/>
      <c r="E3" s="45"/>
    </row>
    <row r="4" spans="1:10" ht="45.75" customHeight="1" thickBot="1">
      <c r="A4" s="435" t="s">
        <v>190</v>
      </c>
      <c r="B4" s="436"/>
      <c r="C4" s="436"/>
      <c r="D4" s="436"/>
      <c r="E4" s="436"/>
      <c r="F4" s="437"/>
      <c r="G4" s="438"/>
      <c r="H4" s="144"/>
      <c r="I4" s="144"/>
    </row>
    <row r="6" spans="1:10" ht="14.5">
      <c r="G6" s="107"/>
      <c r="H6" s="145"/>
      <c r="I6" s="145"/>
    </row>
    <row r="7" spans="1:10" ht="15.5">
      <c r="B7" s="74"/>
      <c r="C7" s="439" t="s">
        <v>191</v>
      </c>
      <c r="D7" s="440"/>
      <c r="E7" s="440"/>
      <c r="F7" s="441"/>
      <c r="G7" s="174">
        <v>2021</v>
      </c>
      <c r="H7" s="146"/>
      <c r="I7" s="146"/>
    </row>
    <row r="8" spans="1:10" ht="102.75" customHeight="1">
      <c r="A8" s="71"/>
      <c r="B8" s="44" t="s">
        <v>158</v>
      </c>
      <c r="C8" s="72" t="s">
        <v>145</v>
      </c>
      <c r="D8" s="72" t="s">
        <v>146</v>
      </c>
      <c r="E8" s="129" t="s">
        <v>147</v>
      </c>
      <c r="F8" s="152" t="s">
        <v>148</v>
      </c>
      <c r="G8" s="154" t="s">
        <v>192</v>
      </c>
      <c r="H8" s="147"/>
      <c r="I8" s="147"/>
    </row>
    <row r="9" spans="1:10" s="135" customFormat="1" ht="14.25" customHeight="1">
      <c r="A9" s="136"/>
      <c r="B9" s="44">
        <v>2</v>
      </c>
      <c r="C9" s="72">
        <v>3</v>
      </c>
      <c r="D9" s="72">
        <v>4</v>
      </c>
      <c r="E9" s="72">
        <v>5</v>
      </c>
      <c r="F9" s="152" t="s">
        <v>188</v>
      </c>
      <c r="G9" s="154"/>
      <c r="H9" s="147"/>
      <c r="I9" s="147"/>
    </row>
    <row r="10" spans="1:10" ht="15">
      <c r="A10" s="131">
        <v>50000</v>
      </c>
      <c r="B10" s="138" t="s">
        <v>150</v>
      </c>
      <c r="C10" s="139">
        <v>54281106.359999999</v>
      </c>
      <c r="D10" s="139">
        <v>54656733.744444802</v>
      </c>
      <c r="E10" s="139">
        <v>4872187.99</v>
      </c>
      <c r="F10" s="132">
        <f>D10-E10</f>
        <v>49784545.7544448</v>
      </c>
      <c r="G10" s="155">
        <f>F10/$F$129*100</f>
        <v>2.6090363492342399</v>
      </c>
      <c r="H10" s="148"/>
      <c r="I10" s="148"/>
      <c r="J10" s="9"/>
    </row>
    <row r="11" spans="1:10" ht="15">
      <c r="A11" s="128">
        <v>110000</v>
      </c>
      <c r="B11" s="73" t="s">
        <v>151</v>
      </c>
      <c r="C11" s="139">
        <v>16933889.219999999</v>
      </c>
      <c r="D11" s="139">
        <v>17391640.429582998</v>
      </c>
      <c r="E11" s="139">
        <v>1533560.1700000002</v>
      </c>
      <c r="F11" s="132">
        <f t="shared" ref="F11:F74" si="0">D11-E11</f>
        <v>15858080.259582998</v>
      </c>
      <c r="G11" s="155">
        <f t="shared" ref="G11:G74" si="1">F11/$F$129*100</f>
        <v>0.83106729607213614</v>
      </c>
      <c r="H11" s="148"/>
      <c r="I11" s="148"/>
      <c r="J11" s="9"/>
    </row>
    <row r="12" spans="1:10" ht="15">
      <c r="A12" s="128">
        <v>90000</v>
      </c>
      <c r="B12" s="73" t="s">
        <v>154</v>
      </c>
      <c r="C12" s="139">
        <v>57613839.5099997</v>
      </c>
      <c r="D12" s="139">
        <v>57633339.6333986</v>
      </c>
      <c r="E12" s="139">
        <v>4750706.8199999994</v>
      </c>
      <c r="F12" s="132">
        <f t="shared" si="0"/>
        <v>52882632.8133986</v>
      </c>
      <c r="G12" s="155">
        <f t="shared" si="1"/>
        <v>2.7713964075095734</v>
      </c>
      <c r="H12" s="148"/>
      <c r="I12" s="148"/>
      <c r="J12" s="9"/>
    </row>
    <row r="13" spans="1:10" ht="15">
      <c r="A13" s="128">
        <v>130000</v>
      </c>
      <c r="B13" s="73" t="s">
        <v>155</v>
      </c>
      <c r="C13" s="139">
        <v>82457449.100000605</v>
      </c>
      <c r="D13" s="139">
        <v>83358837.042609304</v>
      </c>
      <c r="E13" s="139">
        <v>4605336.33</v>
      </c>
      <c r="F13" s="132">
        <f t="shared" si="0"/>
        <v>78753500.712609306</v>
      </c>
      <c r="G13" s="155">
        <f t="shared" si="1"/>
        <v>4.1271993723131981</v>
      </c>
      <c r="H13" s="148"/>
      <c r="I13" s="148"/>
      <c r="J13" s="9"/>
    </row>
    <row r="14" spans="1:10" ht="15">
      <c r="A14" s="128">
        <v>170000</v>
      </c>
      <c r="B14" s="73" t="s">
        <v>156</v>
      </c>
      <c r="C14" s="139">
        <v>56402444.860000201</v>
      </c>
      <c r="D14" s="139">
        <v>56258524.937725902</v>
      </c>
      <c r="E14" s="139">
        <v>4780441.3499999996</v>
      </c>
      <c r="F14" s="132">
        <f t="shared" si="0"/>
        <v>51478083.5877259</v>
      </c>
      <c r="G14" s="155">
        <f t="shared" si="1"/>
        <v>2.6977888265115744</v>
      </c>
      <c r="H14" s="148"/>
      <c r="I14" s="148"/>
      <c r="J14" s="9"/>
    </row>
    <row r="15" spans="1:10" ht="15">
      <c r="A15" s="128">
        <v>210000</v>
      </c>
      <c r="B15" s="73" t="s">
        <v>157</v>
      </c>
      <c r="C15" s="139">
        <v>20047935.519999899</v>
      </c>
      <c r="D15" s="139">
        <v>20536448.005527802</v>
      </c>
      <c r="E15" s="139">
        <v>1907028.37</v>
      </c>
      <c r="F15" s="132">
        <f t="shared" si="0"/>
        <v>18629419.635527801</v>
      </c>
      <c r="G15" s="155">
        <f t="shared" si="1"/>
        <v>0.9763036351474722</v>
      </c>
      <c r="H15" s="148"/>
      <c r="I15" s="148"/>
      <c r="J15" s="9"/>
    </row>
    <row r="16" spans="1:10" ht="15">
      <c r="A16" s="128">
        <v>10000</v>
      </c>
      <c r="B16" s="73" t="s">
        <v>152</v>
      </c>
      <c r="C16" s="139">
        <v>854972176.15000701</v>
      </c>
      <c r="D16" s="139">
        <v>859805384.46187794</v>
      </c>
      <c r="E16" s="139">
        <v>59052363.549999997</v>
      </c>
      <c r="F16" s="132">
        <f t="shared" si="0"/>
        <v>800753020.91187799</v>
      </c>
      <c r="G16" s="155">
        <f t="shared" si="1"/>
        <v>41.964704240204711</v>
      </c>
      <c r="H16" s="148"/>
      <c r="I16" s="148"/>
      <c r="J16" s="9"/>
    </row>
    <row r="17" spans="1:10" ht="15">
      <c r="A17" s="128">
        <v>250000</v>
      </c>
      <c r="B17" s="73" t="s">
        <v>9</v>
      </c>
      <c r="C17" s="139">
        <v>25363171.82</v>
      </c>
      <c r="D17" s="139">
        <v>25440555.589881901</v>
      </c>
      <c r="E17" s="139">
        <v>1859946.64</v>
      </c>
      <c r="F17" s="132">
        <f t="shared" si="0"/>
        <v>23580608.9498819</v>
      </c>
      <c r="G17" s="155">
        <f t="shared" si="1"/>
        <v>1.2357783917678373</v>
      </c>
      <c r="H17" s="148"/>
      <c r="I17" s="148"/>
      <c r="J17" s="9"/>
    </row>
    <row r="18" spans="1:10" ht="15">
      <c r="A18" s="128">
        <v>270000</v>
      </c>
      <c r="B18" s="73" t="s">
        <v>153</v>
      </c>
      <c r="C18" s="139">
        <v>37101210.040000297</v>
      </c>
      <c r="D18" s="139">
        <v>37592771.832320601</v>
      </c>
      <c r="E18" s="139">
        <v>2746589.4000000004</v>
      </c>
      <c r="F18" s="132">
        <f t="shared" si="0"/>
        <v>34846182.432320602</v>
      </c>
      <c r="G18" s="155">
        <f t="shared" si="1"/>
        <v>1.8261682459933883</v>
      </c>
      <c r="H18" s="148"/>
      <c r="I18" s="148"/>
      <c r="J18" s="9"/>
    </row>
    <row r="19" spans="1:10" ht="15">
      <c r="A19" s="128">
        <v>604300</v>
      </c>
      <c r="B19" s="73" t="s">
        <v>12</v>
      </c>
      <c r="C19" s="139">
        <v>1417338.69</v>
      </c>
      <c r="D19" s="139">
        <v>1454516.0120814701</v>
      </c>
      <c r="E19" s="139">
        <v>162732.76999999999</v>
      </c>
      <c r="F19" s="132">
        <f t="shared" si="0"/>
        <v>1291783.2420814701</v>
      </c>
      <c r="G19" s="155">
        <f t="shared" si="1"/>
        <v>6.7697904698092087E-2</v>
      </c>
      <c r="H19" s="148"/>
      <c r="I19" s="148"/>
      <c r="J19" s="9"/>
    </row>
    <row r="20" spans="1:10" ht="15">
      <c r="A20" s="128">
        <v>320200</v>
      </c>
      <c r="B20" s="73" t="s">
        <v>13</v>
      </c>
      <c r="C20" s="139">
        <v>7318488.3099999996</v>
      </c>
      <c r="D20" s="139">
        <v>7357064.2542776698</v>
      </c>
      <c r="E20" s="139">
        <v>621980.92000000004</v>
      </c>
      <c r="F20" s="132">
        <f t="shared" si="0"/>
        <v>6735083.3342776699</v>
      </c>
      <c r="G20" s="155">
        <f t="shared" si="1"/>
        <v>0.35296249002499602</v>
      </c>
      <c r="H20" s="148"/>
      <c r="I20" s="148"/>
      <c r="J20" s="9"/>
    </row>
    <row r="21" spans="1:10" ht="15">
      <c r="A21" s="128">
        <v>640600</v>
      </c>
      <c r="B21" s="73" t="s">
        <v>14</v>
      </c>
      <c r="C21" s="139">
        <v>5372731.8699999899</v>
      </c>
      <c r="D21" s="139">
        <v>5373870.2790462496</v>
      </c>
      <c r="E21" s="139">
        <v>492231.85</v>
      </c>
      <c r="F21" s="132">
        <f t="shared" si="0"/>
        <v>4881638.4290462499</v>
      </c>
      <c r="G21" s="155">
        <f t="shared" si="1"/>
        <v>0.2558298345840242</v>
      </c>
      <c r="H21" s="148"/>
      <c r="I21" s="148"/>
      <c r="J21" s="9"/>
    </row>
    <row r="22" spans="1:10" ht="15">
      <c r="A22" s="128">
        <v>560800</v>
      </c>
      <c r="B22" s="73" t="s">
        <v>15</v>
      </c>
      <c r="C22" s="139">
        <v>1879525.54</v>
      </c>
      <c r="D22" s="139">
        <v>1889374.4103781399</v>
      </c>
      <c r="E22" s="139">
        <v>163715.39000000001</v>
      </c>
      <c r="F22" s="132">
        <f t="shared" si="0"/>
        <v>1725659.0203781398</v>
      </c>
      <c r="G22" s="155">
        <f t="shared" si="1"/>
        <v>9.0435837915595466E-2</v>
      </c>
      <c r="H22" s="148"/>
      <c r="I22" s="148"/>
      <c r="J22" s="9"/>
    </row>
    <row r="23" spans="1:10" ht="15">
      <c r="A23" s="128">
        <v>661000</v>
      </c>
      <c r="B23" s="73" t="s">
        <v>16</v>
      </c>
      <c r="C23" s="139">
        <v>3034271.96999999</v>
      </c>
      <c r="D23" s="139">
        <v>2992906.0935889902</v>
      </c>
      <c r="E23" s="139">
        <v>299379.51</v>
      </c>
      <c r="F23" s="132">
        <f t="shared" si="0"/>
        <v>2693526.5835889904</v>
      </c>
      <c r="G23" s="155">
        <f t="shared" si="1"/>
        <v>0.14115843898374775</v>
      </c>
      <c r="H23" s="148"/>
      <c r="I23" s="148"/>
      <c r="J23" s="9"/>
    </row>
    <row r="24" spans="1:10" ht="15">
      <c r="A24" s="128">
        <v>624200</v>
      </c>
      <c r="B24" s="73" t="s">
        <v>17</v>
      </c>
      <c r="C24" s="139">
        <v>1001637.85</v>
      </c>
      <c r="D24" s="139">
        <v>965983.66796319105</v>
      </c>
      <c r="E24" s="139">
        <v>80718.34</v>
      </c>
      <c r="F24" s="132">
        <f t="shared" si="0"/>
        <v>885265.32796319108</v>
      </c>
      <c r="G24" s="155">
        <f t="shared" si="1"/>
        <v>4.6393702792126519E-2</v>
      </c>
      <c r="H24" s="148"/>
      <c r="I24" s="148"/>
      <c r="J24" s="9"/>
    </row>
    <row r="25" spans="1:10" ht="15">
      <c r="A25" s="128">
        <v>360200</v>
      </c>
      <c r="B25" s="73" t="s">
        <v>18</v>
      </c>
      <c r="C25" s="139">
        <v>9716759.1299999095</v>
      </c>
      <c r="D25" s="139">
        <v>9820169.0032367297</v>
      </c>
      <c r="E25" s="139">
        <v>871633.04</v>
      </c>
      <c r="F25" s="132">
        <f t="shared" si="0"/>
        <v>8948535.9632367305</v>
      </c>
      <c r="G25" s="155">
        <f t="shared" si="1"/>
        <v>0.46896190869492904</v>
      </c>
      <c r="H25" s="148"/>
      <c r="I25" s="148"/>
      <c r="J25" s="9"/>
    </row>
    <row r="26" spans="1:10" ht="15">
      <c r="A26" s="128">
        <v>424701</v>
      </c>
      <c r="B26" s="73" t="s">
        <v>19</v>
      </c>
      <c r="C26" s="139">
        <v>4269340.27999999</v>
      </c>
      <c r="D26" s="139">
        <v>4282305.0684508001</v>
      </c>
      <c r="E26" s="139">
        <v>366673.93</v>
      </c>
      <c r="F26" s="132">
        <f t="shared" si="0"/>
        <v>3915631.1384508</v>
      </c>
      <c r="G26" s="155">
        <f t="shared" si="1"/>
        <v>0.20520472398805589</v>
      </c>
      <c r="H26" s="148"/>
      <c r="I26" s="148"/>
      <c r="J26" s="9"/>
    </row>
    <row r="27" spans="1:10" ht="15">
      <c r="A27" s="128">
        <v>360800</v>
      </c>
      <c r="B27" s="73" t="s">
        <v>176</v>
      </c>
      <c r="C27" s="139">
        <v>1930660.67</v>
      </c>
      <c r="D27" s="139">
        <v>1960310.20051745</v>
      </c>
      <c r="E27" s="139">
        <v>194468.01</v>
      </c>
      <c r="F27" s="132">
        <f t="shared" si="0"/>
        <v>1765842.19051745</v>
      </c>
      <c r="G27" s="155">
        <f t="shared" si="1"/>
        <v>9.2541699281450424E-2</v>
      </c>
      <c r="H27" s="148"/>
      <c r="I27" s="148"/>
      <c r="J27" s="9"/>
    </row>
    <row r="28" spans="1:10" ht="15">
      <c r="A28" s="128">
        <v>460800</v>
      </c>
      <c r="B28" s="73" t="s">
        <v>21</v>
      </c>
      <c r="C28" s="139">
        <v>4524654.45</v>
      </c>
      <c r="D28" s="139">
        <v>4534672.1347678304</v>
      </c>
      <c r="E28" s="139">
        <v>461305.03</v>
      </c>
      <c r="F28" s="132">
        <f t="shared" si="0"/>
        <v>4073367.1047678301</v>
      </c>
      <c r="G28" s="155">
        <f t="shared" si="1"/>
        <v>0.21347112199302265</v>
      </c>
      <c r="H28" s="148"/>
      <c r="I28" s="148"/>
      <c r="J28" s="9"/>
    </row>
    <row r="29" spans="1:10" ht="15">
      <c r="A29" s="128">
        <v>804400</v>
      </c>
      <c r="B29" s="73" t="s">
        <v>22</v>
      </c>
      <c r="C29" s="139">
        <v>17471540.890000001</v>
      </c>
      <c r="D29" s="139">
        <v>17516602.1844257</v>
      </c>
      <c r="E29" s="139">
        <v>1067533.1800000002</v>
      </c>
      <c r="F29" s="132">
        <f t="shared" si="0"/>
        <v>16449069.004425701</v>
      </c>
      <c r="G29" s="155">
        <f t="shared" si="1"/>
        <v>0.86203897802517004</v>
      </c>
      <c r="H29" s="148"/>
      <c r="I29" s="148"/>
      <c r="J29" s="9"/>
    </row>
    <row r="30" spans="1:10" ht="15">
      <c r="A30" s="128">
        <v>804900</v>
      </c>
      <c r="B30" s="73" t="s">
        <v>23</v>
      </c>
      <c r="C30" s="139">
        <v>17565530.91</v>
      </c>
      <c r="D30" s="139">
        <v>17432408.125961602</v>
      </c>
      <c r="E30" s="139">
        <v>1017701.8300000001</v>
      </c>
      <c r="F30" s="132">
        <f t="shared" si="0"/>
        <v>16414706.295961602</v>
      </c>
      <c r="G30" s="155">
        <f t="shared" si="1"/>
        <v>0.86023814698247725</v>
      </c>
      <c r="H30" s="148"/>
      <c r="I30" s="148"/>
      <c r="J30" s="9"/>
    </row>
    <row r="31" spans="1:10" ht="15">
      <c r="A31" s="128">
        <v>800600</v>
      </c>
      <c r="B31" s="73" t="s">
        <v>24</v>
      </c>
      <c r="C31" s="139">
        <v>6066408.25</v>
      </c>
      <c r="D31" s="139">
        <v>5954447.3307258897</v>
      </c>
      <c r="E31" s="139">
        <v>458126.46</v>
      </c>
      <c r="F31" s="132">
        <f t="shared" si="0"/>
        <v>5496320.8707258897</v>
      </c>
      <c r="G31" s="155">
        <f t="shared" si="1"/>
        <v>0.2880432214749763</v>
      </c>
      <c r="H31" s="148"/>
      <c r="I31" s="148"/>
      <c r="J31" s="9"/>
    </row>
    <row r="32" spans="1:10" ht="15">
      <c r="A32" s="128">
        <v>384400</v>
      </c>
      <c r="B32" s="73" t="s">
        <v>25</v>
      </c>
      <c r="C32" s="139">
        <v>529985.03</v>
      </c>
      <c r="D32" s="139">
        <v>527610.80644156097</v>
      </c>
      <c r="E32" s="139">
        <v>56813.41</v>
      </c>
      <c r="F32" s="132">
        <f t="shared" si="0"/>
        <v>470797.39644156094</v>
      </c>
      <c r="G32" s="155">
        <f t="shared" si="1"/>
        <v>2.46728678915627E-2</v>
      </c>
      <c r="H32" s="148"/>
      <c r="I32" s="148"/>
      <c r="J32" s="9"/>
    </row>
    <row r="33" spans="1:10" ht="15">
      <c r="A33" s="128">
        <v>380200</v>
      </c>
      <c r="B33" s="73" t="s">
        <v>26</v>
      </c>
      <c r="C33" s="139">
        <v>8235767.7199999997</v>
      </c>
      <c r="D33" s="139">
        <v>7365529.5070617003</v>
      </c>
      <c r="E33" s="139">
        <v>697768.6</v>
      </c>
      <c r="F33" s="132">
        <f t="shared" si="0"/>
        <v>6667760.9070617007</v>
      </c>
      <c r="G33" s="155">
        <f t="shared" si="1"/>
        <v>0.34943435379188681</v>
      </c>
      <c r="H33" s="148"/>
      <c r="I33" s="148"/>
      <c r="J33" s="9"/>
    </row>
    <row r="34" spans="1:10" ht="15">
      <c r="A34" s="128">
        <v>400200</v>
      </c>
      <c r="B34" s="73" t="s">
        <v>27</v>
      </c>
      <c r="C34" s="139">
        <v>18578438.18</v>
      </c>
      <c r="D34" s="139">
        <v>19034460.802981999</v>
      </c>
      <c r="E34" s="139">
        <v>1891192.1300000001</v>
      </c>
      <c r="F34" s="132">
        <f t="shared" si="0"/>
        <v>17143268.672982</v>
      </c>
      <c r="G34" s="155">
        <f t="shared" si="1"/>
        <v>0.89841958854280335</v>
      </c>
      <c r="H34" s="148"/>
      <c r="I34" s="148"/>
      <c r="J34" s="9"/>
    </row>
    <row r="35" spans="1:10" ht="15">
      <c r="A35" s="128">
        <v>964700</v>
      </c>
      <c r="B35" s="73" t="s">
        <v>28</v>
      </c>
      <c r="C35" s="139">
        <v>2762763.63</v>
      </c>
      <c r="D35" s="139">
        <v>2731043.7946844599</v>
      </c>
      <c r="E35" s="139">
        <v>205205.56</v>
      </c>
      <c r="F35" s="132">
        <f t="shared" si="0"/>
        <v>2525838.2346844599</v>
      </c>
      <c r="G35" s="155">
        <f t="shared" si="1"/>
        <v>0.13237047093051041</v>
      </c>
      <c r="H35" s="148"/>
      <c r="I35" s="148"/>
      <c r="J35" s="9"/>
    </row>
    <row r="36" spans="1:10" ht="15">
      <c r="A36" s="128">
        <v>840601</v>
      </c>
      <c r="B36" s="73" t="s">
        <v>29</v>
      </c>
      <c r="C36" s="139">
        <v>4644235.7199999904</v>
      </c>
      <c r="D36" s="139">
        <v>4711379.5428929403</v>
      </c>
      <c r="E36" s="139">
        <v>388669.41</v>
      </c>
      <c r="F36" s="132">
        <f t="shared" si="0"/>
        <v>4322710.1328929402</v>
      </c>
      <c r="G36" s="155">
        <f t="shared" si="1"/>
        <v>0.22653833017877711</v>
      </c>
      <c r="H36" s="148"/>
      <c r="I36" s="148"/>
      <c r="J36" s="9"/>
    </row>
    <row r="37" spans="1:10" ht="15">
      <c r="A37" s="128">
        <v>967101</v>
      </c>
      <c r="B37" s="73" t="s">
        <v>30</v>
      </c>
      <c r="C37" s="139">
        <v>5982039.2499999804</v>
      </c>
      <c r="D37" s="139">
        <v>6042844.5195325296</v>
      </c>
      <c r="E37" s="139">
        <v>515032.86000000004</v>
      </c>
      <c r="F37" s="132">
        <f t="shared" si="0"/>
        <v>5527811.6595325293</v>
      </c>
      <c r="G37" s="155">
        <f t="shared" si="1"/>
        <v>0.28969354511291456</v>
      </c>
      <c r="H37" s="148"/>
      <c r="I37" s="148"/>
      <c r="J37" s="9"/>
    </row>
    <row r="38" spans="1:10" ht="15">
      <c r="A38" s="128">
        <v>805200</v>
      </c>
      <c r="B38" s="73" t="s">
        <v>31</v>
      </c>
      <c r="C38" s="139">
        <v>13944935.99</v>
      </c>
      <c r="D38" s="139">
        <v>14044020.339352099</v>
      </c>
      <c r="E38" s="139">
        <v>835321.23</v>
      </c>
      <c r="F38" s="132">
        <f t="shared" si="0"/>
        <v>13208699.109352099</v>
      </c>
      <c r="G38" s="155">
        <f t="shared" si="1"/>
        <v>0.69222236700473982</v>
      </c>
      <c r="H38" s="148"/>
      <c r="I38" s="148"/>
      <c r="J38" s="9"/>
    </row>
    <row r="39" spans="1:10" ht="15">
      <c r="A39" s="128">
        <v>420200</v>
      </c>
      <c r="B39" s="73" t="s">
        <v>32</v>
      </c>
      <c r="C39" s="139">
        <v>16027796.779999999</v>
      </c>
      <c r="D39" s="139">
        <v>16349186.3953625</v>
      </c>
      <c r="E39" s="139">
        <v>1334570.6399999999</v>
      </c>
      <c r="F39" s="132">
        <f t="shared" si="0"/>
        <v>15014615.7553625</v>
      </c>
      <c r="G39" s="155">
        <f t="shared" si="1"/>
        <v>0.78686423029235775</v>
      </c>
      <c r="H39" s="148"/>
      <c r="I39" s="148"/>
      <c r="J39" s="9"/>
    </row>
    <row r="40" spans="1:10" ht="15">
      <c r="A40" s="128">
        <v>700800</v>
      </c>
      <c r="B40" s="73" t="s">
        <v>33</v>
      </c>
      <c r="C40" s="139">
        <v>1673623.99</v>
      </c>
      <c r="D40" s="139">
        <v>1687062.9335036101</v>
      </c>
      <c r="E40" s="139">
        <v>172147.09</v>
      </c>
      <c r="F40" s="132">
        <f t="shared" si="0"/>
        <v>1514915.84350361</v>
      </c>
      <c r="G40" s="155">
        <f t="shared" si="1"/>
        <v>7.9391514813186542E-2</v>
      </c>
      <c r="H40" s="148"/>
      <c r="I40" s="148"/>
      <c r="J40" s="9"/>
    </row>
    <row r="41" spans="1:10" ht="15">
      <c r="A41" s="128">
        <v>684901</v>
      </c>
      <c r="B41" s="73" t="s">
        <v>34</v>
      </c>
      <c r="C41" s="139">
        <v>1280608.8799999999</v>
      </c>
      <c r="D41" s="139">
        <v>1284982.2241994799</v>
      </c>
      <c r="E41" s="139">
        <v>132333.63</v>
      </c>
      <c r="F41" s="132">
        <f t="shared" si="0"/>
        <v>1152648.59419948</v>
      </c>
      <c r="G41" s="155">
        <f t="shared" si="1"/>
        <v>6.0406337641268841E-2</v>
      </c>
      <c r="H41" s="148"/>
      <c r="I41" s="148"/>
      <c r="J41" s="9"/>
    </row>
    <row r="42" spans="1:10" ht="15">
      <c r="A42" s="128">
        <v>601000</v>
      </c>
      <c r="B42" s="73" t="s">
        <v>35</v>
      </c>
      <c r="C42" s="139">
        <v>3262568.02999999</v>
      </c>
      <c r="D42" s="139">
        <v>3250221.9040053599</v>
      </c>
      <c r="E42" s="139">
        <v>311775.23000000004</v>
      </c>
      <c r="F42" s="132">
        <f t="shared" si="0"/>
        <v>2938446.6740053599</v>
      </c>
      <c r="G42" s="155">
        <f t="shared" si="1"/>
        <v>0.15399385625773168</v>
      </c>
      <c r="H42" s="148"/>
      <c r="I42" s="148"/>
      <c r="J42" s="9"/>
    </row>
    <row r="43" spans="1:10" ht="15">
      <c r="A43" s="128">
        <v>440200</v>
      </c>
      <c r="B43" s="73" t="s">
        <v>36</v>
      </c>
      <c r="C43" s="139">
        <v>10314151.98</v>
      </c>
      <c r="D43" s="139">
        <v>10449729.0794244</v>
      </c>
      <c r="E43" s="139">
        <v>1038430.71</v>
      </c>
      <c r="F43" s="132">
        <f t="shared" si="0"/>
        <v>9411298.369424399</v>
      </c>
      <c r="G43" s="155">
        <f t="shared" si="1"/>
        <v>0.49321369045784558</v>
      </c>
      <c r="H43" s="148"/>
      <c r="I43" s="148"/>
      <c r="J43" s="9"/>
    </row>
    <row r="44" spans="1:10" ht="15">
      <c r="A44" s="128">
        <v>460200</v>
      </c>
      <c r="B44" s="73" t="s">
        <v>37</v>
      </c>
      <c r="C44" s="139">
        <v>17808352.780000001</v>
      </c>
      <c r="D44" s="139">
        <v>17478989.369740099</v>
      </c>
      <c r="E44" s="139">
        <v>1517446.18</v>
      </c>
      <c r="F44" s="132">
        <f t="shared" si="0"/>
        <v>15961543.189740099</v>
      </c>
      <c r="G44" s="155">
        <f t="shared" si="1"/>
        <v>0.83648943142533594</v>
      </c>
      <c r="H44" s="148"/>
      <c r="I44" s="148"/>
      <c r="J44" s="9"/>
    </row>
    <row r="45" spans="1:10" ht="15">
      <c r="A45" s="128">
        <v>885100</v>
      </c>
      <c r="B45" s="73" t="s">
        <v>38</v>
      </c>
      <c r="C45" s="139">
        <v>3016122.3699999899</v>
      </c>
      <c r="D45" s="139">
        <v>2980515.2330467999</v>
      </c>
      <c r="E45" s="139">
        <v>229673.99</v>
      </c>
      <c r="F45" s="132">
        <f t="shared" si="0"/>
        <v>2750841.2430467997</v>
      </c>
      <c r="G45" s="155">
        <f t="shared" si="1"/>
        <v>0.14416210262280094</v>
      </c>
      <c r="H45" s="148"/>
      <c r="I45" s="148"/>
      <c r="J45" s="9"/>
    </row>
    <row r="46" spans="1:10" ht="15">
      <c r="A46" s="128">
        <v>640801</v>
      </c>
      <c r="B46" s="73" t="s">
        <v>39</v>
      </c>
      <c r="C46" s="139">
        <v>1872970.19</v>
      </c>
      <c r="D46" s="139">
        <v>1870725.9113485799</v>
      </c>
      <c r="E46" s="139">
        <v>169042.64</v>
      </c>
      <c r="F46" s="132">
        <f t="shared" si="0"/>
        <v>1701683.2713485798</v>
      </c>
      <c r="G46" s="155">
        <f t="shared" si="1"/>
        <v>8.9179351594985523E-2</v>
      </c>
      <c r="H46" s="148"/>
      <c r="I46" s="148"/>
      <c r="J46" s="9"/>
    </row>
    <row r="47" spans="1:10" ht="15">
      <c r="A47" s="128">
        <v>905100</v>
      </c>
      <c r="B47" s="73" t="s">
        <v>40</v>
      </c>
      <c r="C47" s="139">
        <v>7081480.8899999904</v>
      </c>
      <c r="D47" s="139">
        <v>7141868.2543245703</v>
      </c>
      <c r="E47" s="139">
        <v>553828.37</v>
      </c>
      <c r="F47" s="132">
        <f t="shared" si="0"/>
        <v>6588039.8843245702</v>
      </c>
      <c r="G47" s="155">
        <f t="shared" si="1"/>
        <v>0.34525644992699656</v>
      </c>
      <c r="H47" s="148"/>
      <c r="I47" s="148"/>
      <c r="J47" s="9"/>
    </row>
    <row r="48" spans="1:10" ht="15">
      <c r="A48" s="128">
        <v>705500</v>
      </c>
      <c r="B48" s="73" t="s">
        <v>41</v>
      </c>
      <c r="C48" s="139">
        <v>1867038.57</v>
      </c>
      <c r="D48" s="139">
        <v>1885062.87854898</v>
      </c>
      <c r="E48" s="139">
        <v>170993.8</v>
      </c>
      <c r="F48" s="132">
        <f t="shared" si="0"/>
        <v>1714069.0785489799</v>
      </c>
      <c r="G48" s="155">
        <f t="shared" si="1"/>
        <v>8.9828449034979052E-2</v>
      </c>
      <c r="H48" s="148"/>
      <c r="I48" s="148"/>
      <c r="J48" s="9"/>
    </row>
    <row r="49" spans="1:10" ht="15">
      <c r="A49" s="128">
        <v>806000</v>
      </c>
      <c r="B49" s="73" t="s">
        <v>42</v>
      </c>
      <c r="C49" s="139">
        <v>30114964.6100001</v>
      </c>
      <c r="D49" s="139">
        <v>30132682.572624799</v>
      </c>
      <c r="E49" s="139">
        <v>801605.15</v>
      </c>
      <c r="F49" s="132">
        <f t="shared" si="0"/>
        <v>29331077.4226248</v>
      </c>
      <c r="G49" s="155">
        <f t="shared" si="1"/>
        <v>1.5371406125765354</v>
      </c>
      <c r="H49" s="148"/>
      <c r="I49" s="148"/>
      <c r="J49" s="9"/>
    </row>
    <row r="50" spans="1:10" ht="15">
      <c r="A50" s="128">
        <v>641000</v>
      </c>
      <c r="B50" s="73" t="s">
        <v>43</v>
      </c>
      <c r="C50" s="139">
        <v>7024793.4900000002</v>
      </c>
      <c r="D50" s="139">
        <v>6998464.1179555599</v>
      </c>
      <c r="E50" s="139">
        <v>581568.05000000005</v>
      </c>
      <c r="F50" s="132">
        <f t="shared" si="0"/>
        <v>6416896.0679555601</v>
      </c>
      <c r="G50" s="155">
        <f t="shared" si="1"/>
        <v>0.33628739274094094</v>
      </c>
      <c r="H50" s="148"/>
      <c r="I50" s="148"/>
      <c r="J50" s="9"/>
    </row>
    <row r="51" spans="1:10" ht="15">
      <c r="A51" s="128">
        <v>500200</v>
      </c>
      <c r="B51" s="73" t="s">
        <v>44</v>
      </c>
      <c r="C51" s="139">
        <v>14958811.329999899</v>
      </c>
      <c r="D51" s="139">
        <v>15245833.2349026</v>
      </c>
      <c r="E51" s="139">
        <v>1318112.22</v>
      </c>
      <c r="F51" s="132">
        <f t="shared" si="0"/>
        <v>13927721.014902599</v>
      </c>
      <c r="G51" s="155">
        <f t="shared" si="1"/>
        <v>0.72990382535789633</v>
      </c>
      <c r="H51" s="148"/>
      <c r="I51" s="148"/>
      <c r="J51" s="9"/>
    </row>
    <row r="52" spans="1:10" ht="15">
      <c r="A52" s="128">
        <v>406400</v>
      </c>
      <c r="B52" s="73" t="s">
        <v>45</v>
      </c>
      <c r="C52" s="139">
        <v>7952781.1199999899</v>
      </c>
      <c r="D52" s="139">
        <v>8027140.2508364199</v>
      </c>
      <c r="E52" s="139">
        <v>709376.83</v>
      </c>
      <c r="F52" s="132">
        <f t="shared" si="0"/>
        <v>7317763.4208364198</v>
      </c>
      <c r="G52" s="155">
        <f t="shared" si="1"/>
        <v>0.38349874385173716</v>
      </c>
      <c r="H52" s="148"/>
      <c r="I52" s="148"/>
      <c r="J52" s="9"/>
    </row>
    <row r="53" spans="1:10" ht="15">
      <c r="A53" s="128">
        <v>740600</v>
      </c>
      <c r="B53" s="73" t="s">
        <v>46</v>
      </c>
      <c r="C53" s="139">
        <v>14515738.8699999</v>
      </c>
      <c r="D53" s="139">
        <v>14702978.272949399</v>
      </c>
      <c r="E53" s="139">
        <v>905231.35999999999</v>
      </c>
      <c r="F53" s="132">
        <f t="shared" si="0"/>
        <v>13797746.9129494</v>
      </c>
      <c r="G53" s="155">
        <f t="shared" si="1"/>
        <v>0.72309233092089631</v>
      </c>
      <c r="H53" s="148"/>
      <c r="I53" s="148"/>
      <c r="J53" s="9"/>
    </row>
    <row r="54" spans="1:10" ht="15">
      <c r="A54" s="128">
        <v>801800</v>
      </c>
      <c r="B54" s="73" t="s">
        <v>47</v>
      </c>
      <c r="C54" s="139">
        <v>7761122.80999998</v>
      </c>
      <c r="D54" s="139">
        <v>7880402.1626477502</v>
      </c>
      <c r="E54" s="139">
        <v>612916.19000000006</v>
      </c>
      <c r="F54" s="132">
        <f t="shared" si="0"/>
        <v>7267485.9726477498</v>
      </c>
      <c r="G54" s="155">
        <f t="shared" si="1"/>
        <v>0.38086387618581552</v>
      </c>
      <c r="H54" s="148"/>
      <c r="I54" s="148"/>
      <c r="J54" s="9"/>
    </row>
    <row r="55" spans="1:10" ht="15">
      <c r="A55" s="128">
        <v>440801</v>
      </c>
      <c r="B55" s="73" t="s">
        <v>48</v>
      </c>
      <c r="C55" s="139">
        <v>3777983.0499999798</v>
      </c>
      <c r="D55" s="139">
        <v>3859184.2909964598</v>
      </c>
      <c r="E55" s="139">
        <v>369218.08</v>
      </c>
      <c r="F55" s="132">
        <f t="shared" si="0"/>
        <v>3489966.2109964597</v>
      </c>
      <c r="G55" s="155">
        <f t="shared" si="1"/>
        <v>0.18289709314614194</v>
      </c>
      <c r="H55" s="148"/>
      <c r="I55" s="148"/>
      <c r="J55" s="9"/>
    </row>
    <row r="56" spans="1:10" ht="15">
      <c r="A56" s="128">
        <v>321000</v>
      </c>
      <c r="B56" s="73" t="s">
        <v>49</v>
      </c>
      <c r="C56" s="139">
        <v>3700307.83</v>
      </c>
      <c r="D56" s="139">
        <v>3737912.5238581002</v>
      </c>
      <c r="E56" s="139">
        <v>344917.24</v>
      </c>
      <c r="F56" s="132">
        <f t="shared" si="0"/>
        <v>3392995.2838581</v>
      </c>
      <c r="G56" s="155">
        <f t="shared" si="1"/>
        <v>0.17781518128194987</v>
      </c>
      <c r="H56" s="148"/>
      <c r="I56" s="148"/>
      <c r="J56" s="9"/>
    </row>
    <row r="57" spans="1:10" ht="15">
      <c r="A57" s="128">
        <v>425700</v>
      </c>
      <c r="B57" s="73" t="s">
        <v>50</v>
      </c>
      <c r="C57" s="139">
        <v>1378366.42</v>
      </c>
      <c r="D57" s="139">
        <v>1360216.2745526701</v>
      </c>
      <c r="E57" s="139">
        <v>151033.07999999999</v>
      </c>
      <c r="F57" s="132">
        <f t="shared" si="0"/>
        <v>1209183.19455267</v>
      </c>
      <c r="G57" s="155">
        <f t="shared" si="1"/>
        <v>6.336912107286688E-2</v>
      </c>
      <c r="H57" s="148"/>
      <c r="I57" s="148"/>
      <c r="J57" s="9"/>
    </row>
    <row r="58" spans="1:10" ht="15">
      <c r="A58" s="128">
        <v>905700</v>
      </c>
      <c r="B58" s="73" t="s">
        <v>51</v>
      </c>
      <c r="C58" s="139">
        <v>1702983.8</v>
      </c>
      <c r="D58" s="139">
        <v>1732962.9951442</v>
      </c>
      <c r="E58" s="139">
        <v>168348.1</v>
      </c>
      <c r="F58" s="132">
        <f t="shared" si="0"/>
        <v>1564614.8951442</v>
      </c>
      <c r="G58" s="155">
        <f t="shared" si="1"/>
        <v>8.1996070710760274E-2</v>
      </c>
      <c r="H58" s="148"/>
      <c r="I58" s="148"/>
      <c r="J58" s="9"/>
    </row>
    <row r="59" spans="1:10" ht="15">
      <c r="A59" s="128">
        <v>560200</v>
      </c>
      <c r="B59" s="73" t="s">
        <v>52</v>
      </c>
      <c r="C59" s="139">
        <v>2712375.2100000102</v>
      </c>
      <c r="D59" s="139">
        <v>2786888.0439526299</v>
      </c>
      <c r="E59" s="139">
        <v>270478.3</v>
      </c>
      <c r="F59" s="132">
        <f t="shared" si="0"/>
        <v>2516409.7439526301</v>
      </c>
      <c r="G59" s="155">
        <f t="shared" si="1"/>
        <v>0.1318763562476308</v>
      </c>
      <c r="H59" s="148"/>
      <c r="I59" s="148"/>
      <c r="J59" s="9"/>
    </row>
    <row r="60" spans="1:10" ht="15">
      <c r="A60" s="128">
        <v>540200</v>
      </c>
      <c r="B60" s="73" t="s">
        <v>53</v>
      </c>
      <c r="C60" s="139">
        <v>18434814.199999899</v>
      </c>
      <c r="D60" s="139">
        <v>18770278.284283798</v>
      </c>
      <c r="E60" s="139">
        <v>1758992.16</v>
      </c>
      <c r="F60" s="132">
        <f t="shared" si="0"/>
        <v>17011286.124283798</v>
      </c>
      <c r="G60" s="155">
        <f t="shared" si="1"/>
        <v>0.89150283833850041</v>
      </c>
      <c r="H60" s="148"/>
      <c r="I60" s="148"/>
      <c r="J60" s="9"/>
    </row>
    <row r="61" spans="1:10" ht="15">
      <c r="A61" s="128">
        <v>901201</v>
      </c>
      <c r="B61" s="73" t="s">
        <v>54</v>
      </c>
      <c r="C61" s="139">
        <v>5232038.7999999896</v>
      </c>
      <c r="D61" s="139">
        <v>5220222.1022455096</v>
      </c>
      <c r="E61" s="139">
        <v>511158</v>
      </c>
      <c r="F61" s="132">
        <f t="shared" si="0"/>
        <v>4709064.1022455096</v>
      </c>
      <c r="G61" s="155">
        <f t="shared" si="1"/>
        <v>0.24678580927969446</v>
      </c>
      <c r="H61" s="148"/>
      <c r="I61" s="148"/>
      <c r="J61" s="9"/>
    </row>
    <row r="62" spans="1:10" ht="15">
      <c r="A62" s="128">
        <v>681000</v>
      </c>
      <c r="B62" s="73" t="s">
        <v>55</v>
      </c>
      <c r="C62" s="139">
        <v>2856971.73</v>
      </c>
      <c r="D62" s="139">
        <v>2848155.3135222099</v>
      </c>
      <c r="E62" s="139">
        <v>306782.67</v>
      </c>
      <c r="F62" s="132">
        <f t="shared" si="0"/>
        <v>2541372.64352221</v>
      </c>
      <c r="G62" s="155">
        <f t="shared" si="1"/>
        <v>0.13318457572362155</v>
      </c>
      <c r="H62" s="148"/>
      <c r="I62" s="148"/>
      <c r="J62" s="9"/>
    </row>
    <row r="63" spans="1:10" ht="15">
      <c r="A63" s="128">
        <v>960200</v>
      </c>
      <c r="B63" s="73" t="s">
        <v>56</v>
      </c>
      <c r="C63" s="139">
        <v>5148116.3899999904</v>
      </c>
      <c r="D63" s="139">
        <v>5184202.4595371298</v>
      </c>
      <c r="E63" s="139">
        <v>429866.77</v>
      </c>
      <c r="F63" s="132">
        <f t="shared" si="0"/>
        <v>4754335.6895371303</v>
      </c>
      <c r="G63" s="155">
        <f t="shared" si="1"/>
        <v>0.24915833703989448</v>
      </c>
      <c r="H63" s="148"/>
      <c r="I63" s="148"/>
      <c r="J63" s="9"/>
    </row>
    <row r="64" spans="1:10" ht="15">
      <c r="A64" s="128">
        <v>326100</v>
      </c>
      <c r="B64" s="73" t="s">
        <v>57</v>
      </c>
      <c r="C64" s="139">
        <v>4290208.53</v>
      </c>
      <c r="D64" s="139">
        <v>4367649.4484575</v>
      </c>
      <c r="E64" s="139">
        <v>369847.78</v>
      </c>
      <c r="F64" s="132">
        <f t="shared" si="0"/>
        <v>3997801.6684574997</v>
      </c>
      <c r="G64" s="155">
        <f t="shared" si="1"/>
        <v>0.20951099808124035</v>
      </c>
      <c r="H64" s="148"/>
      <c r="I64" s="148"/>
      <c r="J64" s="9"/>
    </row>
    <row r="65" spans="1:10" ht="15">
      <c r="A65" s="128">
        <v>600202</v>
      </c>
      <c r="B65" s="73" t="s">
        <v>58</v>
      </c>
      <c r="C65" s="139">
        <v>7359467.7400000002</v>
      </c>
      <c r="D65" s="139">
        <v>7592984.4576986004</v>
      </c>
      <c r="E65" s="139">
        <v>670476.65</v>
      </c>
      <c r="F65" s="132">
        <f t="shared" si="0"/>
        <v>6922507.8076986</v>
      </c>
      <c r="G65" s="155">
        <f t="shared" si="1"/>
        <v>0.36278476029945439</v>
      </c>
      <c r="H65" s="148"/>
      <c r="I65" s="148"/>
      <c r="J65" s="9"/>
    </row>
    <row r="66" spans="1:10" ht="15">
      <c r="A66" s="128">
        <v>806900</v>
      </c>
      <c r="B66" s="73" t="s">
        <v>59</v>
      </c>
      <c r="C66" s="139">
        <v>4646143.1099999901</v>
      </c>
      <c r="D66" s="139">
        <v>4720573.5396376401</v>
      </c>
      <c r="E66" s="139">
        <v>421720.22000000003</v>
      </c>
      <c r="F66" s="132">
        <f t="shared" si="0"/>
        <v>4298853.3196376404</v>
      </c>
      <c r="G66" s="155">
        <f t="shared" si="1"/>
        <v>0.22528807687191804</v>
      </c>
      <c r="H66" s="148"/>
      <c r="I66" s="148"/>
      <c r="J66" s="9"/>
    </row>
    <row r="67" spans="1:10" ht="15">
      <c r="A67" s="128">
        <v>566900</v>
      </c>
      <c r="B67" s="73" t="s">
        <v>60</v>
      </c>
      <c r="C67" s="139">
        <v>3644328.1099999901</v>
      </c>
      <c r="D67" s="139">
        <v>3830885.5223709801</v>
      </c>
      <c r="E67" s="139">
        <v>337590.14</v>
      </c>
      <c r="F67" s="132">
        <f t="shared" si="0"/>
        <v>3493295.38237098</v>
      </c>
      <c r="G67" s="155">
        <f t="shared" si="1"/>
        <v>0.1830715635364473</v>
      </c>
      <c r="H67" s="148"/>
      <c r="I67" s="148"/>
      <c r="J67" s="9"/>
    </row>
    <row r="68" spans="1:10" ht="15">
      <c r="A68" s="128">
        <v>620200</v>
      </c>
      <c r="B68" s="73" t="s">
        <v>61</v>
      </c>
      <c r="C68" s="139">
        <v>15268788.689999999</v>
      </c>
      <c r="D68" s="139">
        <v>15190042.1787409</v>
      </c>
      <c r="E68" s="139">
        <v>1415255.2300000002</v>
      </c>
      <c r="F68" s="132">
        <f t="shared" si="0"/>
        <v>13774786.9487409</v>
      </c>
      <c r="G68" s="155">
        <f t="shared" si="1"/>
        <v>0.72188907837958449</v>
      </c>
      <c r="H68" s="148"/>
      <c r="I68" s="148"/>
      <c r="J68" s="9"/>
    </row>
    <row r="69" spans="1:10" ht="15">
      <c r="A69" s="128">
        <v>741001</v>
      </c>
      <c r="B69" s="73" t="s">
        <v>62</v>
      </c>
      <c r="C69" s="139">
        <v>5440696.5600000098</v>
      </c>
      <c r="D69" s="139">
        <v>5462110.3034886699</v>
      </c>
      <c r="E69" s="139">
        <v>422806.95</v>
      </c>
      <c r="F69" s="132">
        <f t="shared" si="0"/>
        <v>5039303.3534886697</v>
      </c>
      <c r="G69" s="155">
        <f t="shared" si="1"/>
        <v>0.26409250952934726</v>
      </c>
      <c r="H69" s="148"/>
      <c r="I69" s="148"/>
      <c r="J69" s="9"/>
    </row>
    <row r="70" spans="1:10" ht="15">
      <c r="A70" s="128">
        <v>800800</v>
      </c>
      <c r="B70" s="73" t="s">
        <v>63</v>
      </c>
      <c r="C70" s="139">
        <v>35988643.2700001</v>
      </c>
      <c r="D70" s="139">
        <v>38079947.905752704</v>
      </c>
      <c r="E70" s="139">
        <v>2273634.3299999996</v>
      </c>
      <c r="F70" s="132">
        <f t="shared" si="0"/>
        <v>35806313.575752705</v>
      </c>
      <c r="G70" s="155">
        <f t="shared" si="1"/>
        <v>1.8764854079818059</v>
      </c>
      <c r="H70" s="148"/>
      <c r="I70" s="148"/>
      <c r="J70" s="9"/>
    </row>
    <row r="71" spans="1:10" ht="15">
      <c r="A71" s="128">
        <v>741401</v>
      </c>
      <c r="B71" s="73" t="s">
        <v>64</v>
      </c>
      <c r="C71" s="139">
        <v>9286652.30999998</v>
      </c>
      <c r="D71" s="139">
        <v>9420144.6532636508</v>
      </c>
      <c r="E71" s="139">
        <v>765928.01</v>
      </c>
      <c r="F71" s="132">
        <f t="shared" si="0"/>
        <v>8654216.6432636511</v>
      </c>
      <c r="G71" s="155">
        <f t="shared" si="1"/>
        <v>0.45353764816478032</v>
      </c>
      <c r="H71" s="148"/>
      <c r="I71" s="148"/>
      <c r="J71" s="9"/>
    </row>
    <row r="72" spans="1:10" ht="15">
      <c r="A72" s="128">
        <v>421200</v>
      </c>
      <c r="B72" s="73" t="s">
        <v>65</v>
      </c>
      <c r="C72" s="139">
        <v>2708023.1599999899</v>
      </c>
      <c r="D72" s="139">
        <v>2684475.8418212598</v>
      </c>
      <c r="E72" s="139">
        <v>243876.97</v>
      </c>
      <c r="F72" s="132">
        <f t="shared" si="0"/>
        <v>2440598.8718212596</v>
      </c>
      <c r="G72" s="155">
        <f t="shared" si="1"/>
        <v>0.12790336989091114</v>
      </c>
      <c r="H72" s="148"/>
      <c r="I72" s="148"/>
      <c r="J72" s="9"/>
    </row>
    <row r="73" spans="1:10" ht="15">
      <c r="A73" s="128">
        <v>660200</v>
      </c>
      <c r="B73" s="73" t="s">
        <v>66</v>
      </c>
      <c r="C73" s="139">
        <v>13491661.769999901</v>
      </c>
      <c r="D73" s="139">
        <v>13579004.0274022</v>
      </c>
      <c r="E73" s="139">
        <v>1153004.3499999999</v>
      </c>
      <c r="F73" s="132">
        <f t="shared" si="0"/>
        <v>12425999.6774022</v>
      </c>
      <c r="G73" s="155">
        <f t="shared" si="1"/>
        <v>0.6512037890999699</v>
      </c>
      <c r="H73" s="148"/>
      <c r="I73" s="148"/>
      <c r="J73" s="9"/>
    </row>
    <row r="74" spans="1:10" ht="15">
      <c r="A74" s="128">
        <v>761201</v>
      </c>
      <c r="B74" s="73" t="s">
        <v>67</v>
      </c>
      <c r="C74" s="139">
        <v>7494309.3599999901</v>
      </c>
      <c r="D74" s="139">
        <v>7591312.5629354203</v>
      </c>
      <c r="E74" s="139">
        <v>664123.02</v>
      </c>
      <c r="F74" s="132">
        <f t="shared" si="0"/>
        <v>6927189.5429354198</v>
      </c>
      <c r="G74" s="155">
        <f t="shared" si="1"/>
        <v>0.36303011389714712</v>
      </c>
      <c r="H74" s="148"/>
      <c r="I74" s="148"/>
      <c r="J74" s="9"/>
    </row>
    <row r="75" spans="1:10" ht="15">
      <c r="A75" s="128">
        <v>701400</v>
      </c>
      <c r="B75" s="73" t="s">
        <v>68</v>
      </c>
      <c r="C75" s="139">
        <v>1604713.22</v>
      </c>
      <c r="D75" s="139">
        <v>1606132.2643451099</v>
      </c>
      <c r="E75" s="139">
        <v>156671.01</v>
      </c>
      <c r="F75" s="132">
        <f t="shared" ref="F75:F128" si="2">D75-E75</f>
        <v>1449461.2543451099</v>
      </c>
      <c r="G75" s="155">
        <f t="shared" ref="G75:G128" si="3">F75/$F$129*100</f>
        <v>7.5961265530988892E-2</v>
      </c>
      <c r="H75" s="148"/>
      <c r="I75" s="148"/>
      <c r="J75" s="9"/>
    </row>
    <row r="76" spans="1:10" ht="15">
      <c r="A76" s="128">
        <v>680200</v>
      </c>
      <c r="B76" s="73" t="s">
        <v>69</v>
      </c>
      <c r="C76" s="139">
        <v>7175818.5600000201</v>
      </c>
      <c r="D76" s="139">
        <v>7131960.9807091299</v>
      </c>
      <c r="E76" s="139">
        <v>669243.19000000006</v>
      </c>
      <c r="F76" s="132">
        <f t="shared" si="2"/>
        <v>6462717.7907091295</v>
      </c>
      <c r="G76" s="155">
        <f t="shared" si="3"/>
        <v>0.33868875120342973</v>
      </c>
      <c r="H76" s="148"/>
      <c r="I76" s="148"/>
      <c r="J76" s="9"/>
    </row>
    <row r="77" spans="1:10" ht="15">
      <c r="A77" s="128">
        <v>700200</v>
      </c>
      <c r="B77" s="73" t="s">
        <v>70</v>
      </c>
      <c r="C77" s="139">
        <v>16205138.279999999</v>
      </c>
      <c r="D77" s="139">
        <v>16608240.546688899</v>
      </c>
      <c r="E77" s="139">
        <v>1472091.1099999999</v>
      </c>
      <c r="F77" s="132">
        <f t="shared" si="2"/>
        <v>15136149.4366889</v>
      </c>
      <c r="G77" s="155">
        <f t="shared" si="3"/>
        <v>0.79323339139308979</v>
      </c>
      <c r="H77" s="148"/>
      <c r="I77" s="148"/>
      <c r="J77" s="9"/>
    </row>
    <row r="78" spans="1:10" ht="15">
      <c r="A78" s="128">
        <v>807400</v>
      </c>
      <c r="B78" s="73" t="s">
        <v>71</v>
      </c>
      <c r="C78" s="139">
        <v>3633882.6</v>
      </c>
      <c r="D78" s="139">
        <v>3637402.1812382699</v>
      </c>
      <c r="E78" s="139">
        <v>307276.86</v>
      </c>
      <c r="F78" s="132">
        <f t="shared" si="2"/>
        <v>3330125.32123827</v>
      </c>
      <c r="G78" s="155">
        <f t="shared" si="3"/>
        <v>0.17452038336294928</v>
      </c>
      <c r="H78" s="148"/>
      <c r="I78" s="148"/>
      <c r="J78" s="9"/>
    </row>
    <row r="79" spans="1:10" ht="15">
      <c r="A79" s="128">
        <v>807600</v>
      </c>
      <c r="B79" s="73" t="s">
        <v>72</v>
      </c>
      <c r="C79" s="139">
        <v>38877135.880000003</v>
      </c>
      <c r="D79" s="139">
        <v>39338730.879641801</v>
      </c>
      <c r="E79" s="139">
        <v>2548915.0599999996</v>
      </c>
      <c r="F79" s="132">
        <f t="shared" si="2"/>
        <v>36789815.819641799</v>
      </c>
      <c r="G79" s="155">
        <f t="shared" si="3"/>
        <v>1.9280273687444185</v>
      </c>
      <c r="H79" s="148"/>
      <c r="I79" s="148"/>
      <c r="J79" s="9"/>
    </row>
    <row r="80" spans="1:10" ht="15">
      <c r="A80" s="128">
        <v>961000</v>
      </c>
      <c r="B80" s="73" t="s">
        <v>73</v>
      </c>
      <c r="C80" s="139">
        <v>1857734.54</v>
      </c>
      <c r="D80" s="139">
        <v>2366568.5271425201</v>
      </c>
      <c r="E80" s="139">
        <v>178932.58</v>
      </c>
      <c r="F80" s="132">
        <f t="shared" si="2"/>
        <v>2187635.94714252</v>
      </c>
      <c r="G80" s="155">
        <f t="shared" si="3"/>
        <v>0.11464645541084861</v>
      </c>
      <c r="H80" s="148"/>
      <c r="I80" s="148"/>
      <c r="J80" s="9"/>
    </row>
    <row r="81" spans="1:10" ht="15">
      <c r="A81" s="128">
        <v>887600</v>
      </c>
      <c r="B81" s="73" t="s">
        <v>74</v>
      </c>
      <c r="C81" s="139">
        <v>1022318.53</v>
      </c>
      <c r="D81" s="139">
        <v>1025138.70998423</v>
      </c>
      <c r="E81" s="139">
        <v>126238.15</v>
      </c>
      <c r="F81" s="132">
        <f t="shared" si="2"/>
        <v>898900.55998422997</v>
      </c>
      <c r="G81" s="155">
        <f t="shared" si="3"/>
        <v>4.7108278278033343E-2</v>
      </c>
      <c r="H81" s="148"/>
      <c r="I81" s="148"/>
      <c r="J81" s="9"/>
    </row>
    <row r="82" spans="1:10" ht="15">
      <c r="A82" s="128">
        <v>967300</v>
      </c>
      <c r="B82" s="73" t="s">
        <v>75</v>
      </c>
      <c r="C82" s="139">
        <v>1367367.58</v>
      </c>
      <c r="D82" s="139">
        <v>1374988.79688095</v>
      </c>
      <c r="E82" s="139">
        <v>120665.77</v>
      </c>
      <c r="F82" s="132">
        <f t="shared" si="2"/>
        <v>1254323.02688095</v>
      </c>
      <c r="G82" s="155">
        <f t="shared" si="3"/>
        <v>6.5734744009826318E-2</v>
      </c>
      <c r="H82" s="148"/>
      <c r="I82" s="148"/>
      <c r="J82" s="9"/>
    </row>
    <row r="83" spans="1:10" ht="15">
      <c r="A83" s="128">
        <v>327100</v>
      </c>
      <c r="B83" s="73" t="s">
        <v>76</v>
      </c>
      <c r="C83" s="139">
        <v>2325921.65</v>
      </c>
      <c r="D83" s="139">
        <v>2282124.55791621</v>
      </c>
      <c r="E83" s="139">
        <v>191621.1</v>
      </c>
      <c r="F83" s="132">
        <f t="shared" si="2"/>
        <v>2090503.4579162099</v>
      </c>
      <c r="G83" s="155">
        <f t="shared" si="3"/>
        <v>0.10955607663481208</v>
      </c>
      <c r="H83" s="148"/>
      <c r="I83" s="148"/>
      <c r="J83" s="9"/>
    </row>
    <row r="84" spans="1:10" ht="15">
      <c r="A84" s="128">
        <v>647900</v>
      </c>
      <c r="B84" s="73" t="s">
        <v>77</v>
      </c>
      <c r="C84" s="139">
        <v>2645163.29</v>
      </c>
      <c r="D84" s="139">
        <v>2617128.9654440298</v>
      </c>
      <c r="E84" s="139">
        <v>224303.83</v>
      </c>
      <c r="F84" s="132">
        <f t="shared" si="2"/>
        <v>2392825.1354440297</v>
      </c>
      <c r="G84" s="155">
        <f t="shared" si="3"/>
        <v>0.12539971312638601</v>
      </c>
      <c r="H84" s="148"/>
      <c r="I84" s="148"/>
      <c r="J84" s="9"/>
    </row>
    <row r="85" spans="1:10" ht="15">
      <c r="A85" s="128">
        <v>740202</v>
      </c>
      <c r="B85" s="73" t="s">
        <v>78</v>
      </c>
      <c r="C85" s="139">
        <v>33432463.910000101</v>
      </c>
      <c r="D85" s="139">
        <v>33435578.693642098</v>
      </c>
      <c r="E85" s="139">
        <v>2733021.79</v>
      </c>
      <c r="F85" s="132">
        <f t="shared" si="2"/>
        <v>30702556.903642099</v>
      </c>
      <c r="G85" s="155">
        <f t="shared" si="3"/>
        <v>1.6090151223059643</v>
      </c>
      <c r="H85" s="148"/>
      <c r="I85" s="148"/>
      <c r="J85" s="9"/>
    </row>
    <row r="86" spans="1:10" ht="15">
      <c r="A86" s="128">
        <v>801000</v>
      </c>
      <c r="B86" s="73" t="s">
        <v>79</v>
      </c>
      <c r="C86" s="139">
        <v>20857975.919999901</v>
      </c>
      <c r="D86" s="139">
        <v>20713507.6548733</v>
      </c>
      <c r="E86" s="139">
        <v>1687809.71</v>
      </c>
      <c r="F86" s="132">
        <f t="shared" si="2"/>
        <v>19025697.944873299</v>
      </c>
      <c r="G86" s="155">
        <f t="shared" si="3"/>
        <v>0.99707121468099025</v>
      </c>
      <c r="H86" s="148"/>
      <c r="I86" s="148"/>
      <c r="J86" s="9"/>
    </row>
    <row r="87" spans="1:10" ht="15">
      <c r="A87" s="128">
        <v>546701</v>
      </c>
      <c r="B87" s="73" t="s">
        <v>80</v>
      </c>
      <c r="C87" s="139">
        <v>10807246.33</v>
      </c>
      <c r="D87" s="139">
        <v>10737190.7295084</v>
      </c>
      <c r="E87" s="139">
        <v>807787.52000000002</v>
      </c>
      <c r="F87" s="132">
        <f t="shared" si="2"/>
        <v>9929403.2095084004</v>
      </c>
      <c r="G87" s="155">
        <f t="shared" si="3"/>
        <v>0.52036577831982367</v>
      </c>
      <c r="H87" s="148"/>
      <c r="I87" s="148"/>
      <c r="J87" s="9"/>
    </row>
    <row r="88" spans="1:10" ht="15">
      <c r="A88" s="128">
        <v>427500</v>
      </c>
      <c r="B88" s="73" t="s">
        <v>81</v>
      </c>
      <c r="C88" s="139">
        <v>2930359.13</v>
      </c>
      <c r="D88" s="139">
        <v>3094106.1147488598</v>
      </c>
      <c r="E88" s="139">
        <v>276133.5</v>
      </c>
      <c r="F88" s="132">
        <f t="shared" si="2"/>
        <v>2817972.6147488598</v>
      </c>
      <c r="G88" s="155">
        <f t="shared" si="3"/>
        <v>0.14768022629532621</v>
      </c>
      <c r="H88" s="148"/>
      <c r="I88" s="148"/>
      <c r="J88" s="9"/>
    </row>
    <row r="89" spans="1:10" ht="15">
      <c r="A89" s="128">
        <v>641401</v>
      </c>
      <c r="B89" s="73" t="s">
        <v>82</v>
      </c>
      <c r="C89" s="139">
        <v>2378178.69</v>
      </c>
      <c r="D89" s="139">
        <v>2386588.7260120101</v>
      </c>
      <c r="E89" s="139">
        <v>176252.86</v>
      </c>
      <c r="F89" s="132">
        <f t="shared" si="2"/>
        <v>2210335.8660120103</v>
      </c>
      <c r="G89" s="155">
        <f t="shared" si="3"/>
        <v>0.11583607987277073</v>
      </c>
      <c r="H89" s="148"/>
      <c r="I89" s="148"/>
      <c r="J89" s="9"/>
    </row>
    <row r="90" spans="1:10" ht="15">
      <c r="A90" s="128">
        <v>321400</v>
      </c>
      <c r="B90" s="73" t="s">
        <v>83</v>
      </c>
      <c r="C90" s="139">
        <v>3636377.41</v>
      </c>
      <c r="D90" s="139">
        <v>3713141.1407355699</v>
      </c>
      <c r="E90" s="139">
        <v>327358.42</v>
      </c>
      <c r="F90" s="132">
        <f t="shared" si="2"/>
        <v>3385782.72073557</v>
      </c>
      <c r="G90" s="155">
        <f t="shared" si="3"/>
        <v>0.17743719572292432</v>
      </c>
      <c r="H90" s="148"/>
      <c r="I90" s="148"/>
      <c r="J90" s="9"/>
    </row>
    <row r="91" spans="1:10" ht="15">
      <c r="A91" s="128">
        <v>760202</v>
      </c>
      <c r="B91" s="73" t="s">
        <v>84</v>
      </c>
      <c r="C91" s="139">
        <v>6205154.8200000096</v>
      </c>
      <c r="D91" s="139">
        <v>6269191.7757674605</v>
      </c>
      <c r="E91" s="139">
        <v>513113.94</v>
      </c>
      <c r="F91" s="132">
        <f t="shared" si="2"/>
        <v>5756077.8357674601</v>
      </c>
      <c r="G91" s="155">
        <f t="shared" si="3"/>
        <v>0.30165618817960305</v>
      </c>
      <c r="H91" s="148"/>
      <c r="I91" s="148"/>
      <c r="J91" s="9"/>
    </row>
    <row r="92" spans="1:10" ht="15">
      <c r="A92" s="128">
        <v>641600</v>
      </c>
      <c r="B92" s="73" t="s">
        <v>85</v>
      </c>
      <c r="C92" s="139">
        <v>3188480.9100000099</v>
      </c>
      <c r="D92" s="139">
        <v>3213929.1448421502</v>
      </c>
      <c r="E92" s="139">
        <v>317724.48000000004</v>
      </c>
      <c r="F92" s="132">
        <f t="shared" si="2"/>
        <v>2896204.6648421502</v>
      </c>
      <c r="G92" s="155">
        <f t="shared" si="3"/>
        <v>0.15178009823902644</v>
      </c>
      <c r="H92" s="148"/>
      <c r="I92" s="148"/>
      <c r="J92" s="9"/>
    </row>
    <row r="93" spans="1:10" ht="15">
      <c r="A93" s="128">
        <v>427300</v>
      </c>
      <c r="B93" s="73" t="s">
        <v>178</v>
      </c>
      <c r="C93" s="139">
        <v>6576694.3299999898</v>
      </c>
      <c r="D93" s="139">
        <v>6699578.1357129598</v>
      </c>
      <c r="E93" s="139">
        <v>591985.04999999993</v>
      </c>
      <c r="F93" s="132">
        <f t="shared" si="2"/>
        <v>6107593.08571296</v>
      </c>
      <c r="G93" s="155">
        <f t="shared" si="3"/>
        <v>0.3200778901459424</v>
      </c>
      <c r="H93" s="148"/>
      <c r="I93" s="148"/>
      <c r="J93" s="9"/>
    </row>
    <row r="94" spans="1:10" ht="15">
      <c r="A94" s="128">
        <v>427700</v>
      </c>
      <c r="B94" s="73" t="s">
        <v>87</v>
      </c>
      <c r="C94" s="139">
        <v>2075696.88</v>
      </c>
      <c r="D94" s="139">
        <v>2064690.40602885</v>
      </c>
      <c r="E94" s="139">
        <v>216311.97</v>
      </c>
      <c r="F94" s="132">
        <f t="shared" si="2"/>
        <v>1848378.43602885</v>
      </c>
      <c r="G94" s="155">
        <f t="shared" si="3"/>
        <v>9.6867139262980004E-2</v>
      </c>
      <c r="H94" s="148"/>
      <c r="I94" s="148"/>
      <c r="J94" s="9"/>
    </row>
    <row r="95" spans="1:10" ht="15">
      <c r="A95" s="128">
        <v>780200</v>
      </c>
      <c r="B95" s="73" t="s">
        <v>88</v>
      </c>
      <c r="C95" s="139">
        <v>14291490.599999901</v>
      </c>
      <c r="D95" s="139">
        <v>14530149.230655801</v>
      </c>
      <c r="E95" s="139">
        <v>1443071.18</v>
      </c>
      <c r="F95" s="132">
        <f t="shared" si="2"/>
        <v>13087078.050655801</v>
      </c>
      <c r="G95" s="155">
        <f t="shared" si="3"/>
        <v>0.68584862675739289</v>
      </c>
      <c r="H95" s="148"/>
      <c r="I95" s="148"/>
      <c r="J95" s="9"/>
    </row>
    <row r="96" spans="1:10" ht="15">
      <c r="A96" s="128">
        <v>766300</v>
      </c>
      <c r="B96" s="73" t="s">
        <v>89</v>
      </c>
      <c r="C96" s="139">
        <v>2081779.44</v>
      </c>
      <c r="D96" s="139">
        <v>2087657.99242594</v>
      </c>
      <c r="E96" s="139">
        <v>232691</v>
      </c>
      <c r="F96" s="132">
        <f t="shared" si="2"/>
        <v>1854966.99242594</v>
      </c>
      <c r="G96" s="155">
        <f t="shared" si="3"/>
        <v>9.7212422781559726E-2</v>
      </c>
      <c r="H96" s="148"/>
      <c r="I96" s="148"/>
      <c r="J96" s="9"/>
    </row>
    <row r="97" spans="1:10" ht="15">
      <c r="A97" s="128">
        <v>888301</v>
      </c>
      <c r="B97" s="73" t="s">
        <v>90</v>
      </c>
      <c r="C97" s="139">
        <v>2957995.5400000098</v>
      </c>
      <c r="D97" s="139">
        <v>2915681.3182282201</v>
      </c>
      <c r="E97" s="139">
        <v>258676.83</v>
      </c>
      <c r="F97" s="132">
        <f t="shared" si="2"/>
        <v>2657004.48822822</v>
      </c>
      <c r="G97" s="155">
        <f t="shared" si="3"/>
        <v>0.13924444192095559</v>
      </c>
      <c r="H97" s="148"/>
      <c r="I97" s="148"/>
      <c r="J97" s="9"/>
    </row>
    <row r="98" spans="1:10" ht="15">
      <c r="A98" s="128">
        <v>808400</v>
      </c>
      <c r="B98" s="73" t="s">
        <v>91</v>
      </c>
      <c r="C98" s="139">
        <v>7167494.1999999704</v>
      </c>
      <c r="D98" s="139">
        <v>7155717.2265546499</v>
      </c>
      <c r="E98" s="139">
        <v>580246.25</v>
      </c>
      <c r="F98" s="132">
        <f t="shared" si="2"/>
        <v>6575470.9765546499</v>
      </c>
      <c r="G98" s="155">
        <f t="shared" si="3"/>
        <v>0.34459775681762</v>
      </c>
      <c r="H98" s="148"/>
      <c r="I98" s="148"/>
      <c r="J98" s="9"/>
    </row>
    <row r="99" spans="1:10" ht="15">
      <c r="A99" s="128">
        <v>648500</v>
      </c>
      <c r="B99" s="73" t="s">
        <v>92</v>
      </c>
      <c r="C99" s="139">
        <v>938053.42000000097</v>
      </c>
      <c r="D99" s="139">
        <v>950877.77100816905</v>
      </c>
      <c r="E99" s="139">
        <v>89584.65</v>
      </c>
      <c r="F99" s="132">
        <f t="shared" si="2"/>
        <v>861293.12100816902</v>
      </c>
      <c r="G99" s="155">
        <f t="shared" si="3"/>
        <v>4.5137402099427432E-2</v>
      </c>
      <c r="H99" s="148"/>
      <c r="I99" s="148"/>
      <c r="J99" s="9"/>
    </row>
    <row r="100" spans="1:10" ht="15">
      <c r="A100" s="128">
        <v>387500</v>
      </c>
      <c r="B100" s="73" t="s">
        <v>93</v>
      </c>
      <c r="C100" s="139">
        <v>1069477.1499999999</v>
      </c>
      <c r="D100" s="139">
        <v>1057842.27016056</v>
      </c>
      <c r="E100" s="139">
        <v>104999.6</v>
      </c>
      <c r="F100" s="132">
        <f t="shared" si="2"/>
        <v>952842.67016056005</v>
      </c>
      <c r="G100" s="155">
        <f t="shared" si="3"/>
        <v>4.9935198240276417E-2</v>
      </c>
      <c r="H100" s="148"/>
      <c r="I100" s="148"/>
      <c r="J100" s="9"/>
    </row>
    <row r="101" spans="1:10" ht="15">
      <c r="A101" s="128">
        <v>407700</v>
      </c>
      <c r="B101" s="73" t="s">
        <v>94</v>
      </c>
      <c r="C101" s="139">
        <v>2719354.63</v>
      </c>
      <c r="D101" s="139">
        <v>2950740.8718838198</v>
      </c>
      <c r="E101" s="139">
        <v>248499.76</v>
      </c>
      <c r="F101" s="132">
        <f t="shared" si="2"/>
        <v>2702241.11188382</v>
      </c>
      <c r="G101" s="155">
        <f t="shared" si="3"/>
        <v>0.14161513735757211</v>
      </c>
      <c r="H101" s="148"/>
      <c r="I101" s="148"/>
      <c r="J101" s="9"/>
    </row>
    <row r="102" spans="1:10" ht="15">
      <c r="A102" s="128">
        <v>961600</v>
      </c>
      <c r="B102" s="73" t="s">
        <v>95</v>
      </c>
      <c r="C102" s="139">
        <v>3280354.4</v>
      </c>
      <c r="D102" s="139">
        <v>3356114.3058728999</v>
      </c>
      <c r="E102" s="139">
        <v>291214.31</v>
      </c>
      <c r="F102" s="132">
        <f t="shared" si="2"/>
        <v>3064899.9958728999</v>
      </c>
      <c r="G102" s="155">
        <f t="shared" si="3"/>
        <v>0.1606208387526834</v>
      </c>
      <c r="H102" s="148"/>
      <c r="I102" s="148"/>
      <c r="J102" s="9"/>
    </row>
    <row r="103" spans="1:10" ht="15">
      <c r="A103" s="128">
        <v>661400</v>
      </c>
      <c r="B103" s="73" t="s">
        <v>96</v>
      </c>
      <c r="C103" s="139">
        <v>6378228.7599999905</v>
      </c>
      <c r="D103" s="139">
        <v>6204139.6175402002</v>
      </c>
      <c r="E103" s="139">
        <v>591975.44999999995</v>
      </c>
      <c r="F103" s="132">
        <f t="shared" si="2"/>
        <v>5612164.1675402001</v>
      </c>
      <c r="G103" s="155">
        <f t="shared" si="3"/>
        <v>0.29411416914806376</v>
      </c>
      <c r="H103" s="148"/>
      <c r="I103" s="148"/>
      <c r="J103" s="9"/>
    </row>
    <row r="104" spans="1:10" ht="15">
      <c r="A104" s="128">
        <v>568700</v>
      </c>
      <c r="B104" s="73" t="s">
        <v>97</v>
      </c>
      <c r="C104" s="139">
        <v>2469812.79</v>
      </c>
      <c r="D104" s="139">
        <v>2518174.51198339</v>
      </c>
      <c r="E104" s="139">
        <v>246392.85</v>
      </c>
      <c r="F104" s="132">
        <f t="shared" si="2"/>
        <v>2271781.6619833899</v>
      </c>
      <c r="G104" s="155">
        <f t="shared" si="3"/>
        <v>0.11905624212930085</v>
      </c>
      <c r="H104" s="148"/>
      <c r="I104" s="148"/>
      <c r="J104" s="9"/>
    </row>
    <row r="105" spans="1:10" ht="15">
      <c r="A105" s="128">
        <v>801200</v>
      </c>
      <c r="B105" s="73" t="s">
        <v>98</v>
      </c>
      <c r="C105" s="139">
        <v>25519131.479999799</v>
      </c>
      <c r="D105" s="139">
        <v>25666506.592316698</v>
      </c>
      <c r="E105" s="139">
        <v>2044234.64</v>
      </c>
      <c r="F105" s="132">
        <f t="shared" si="2"/>
        <v>23622271.952316698</v>
      </c>
      <c r="G105" s="155">
        <f t="shared" si="3"/>
        <v>1.237961806040748</v>
      </c>
      <c r="H105" s="148"/>
      <c r="I105" s="148"/>
      <c r="J105" s="9"/>
    </row>
    <row r="106" spans="1:10" ht="15">
      <c r="A106" s="128">
        <v>840200</v>
      </c>
      <c r="B106" s="73" t="s">
        <v>99</v>
      </c>
      <c r="C106" s="139">
        <v>17307486.699999999</v>
      </c>
      <c r="D106" s="139">
        <v>17356050.606316902</v>
      </c>
      <c r="E106" s="139">
        <v>1656667.46</v>
      </c>
      <c r="F106" s="132">
        <f t="shared" si="2"/>
        <v>15699383.146316901</v>
      </c>
      <c r="G106" s="155">
        <f t="shared" si="3"/>
        <v>0.82275052767031098</v>
      </c>
      <c r="H106" s="148"/>
      <c r="I106" s="148"/>
      <c r="J106" s="9"/>
    </row>
    <row r="107" spans="1:10" ht="15">
      <c r="A107" s="128">
        <v>801400</v>
      </c>
      <c r="B107" s="73" t="s">
        <v>100</v>
      </c>
      <c r="C107" s="139">
        <v>8670494.9599999804</v>
      </c>
      <c r="D107" s="139">
        <v>8340100.4809547402</v>
      </c>
      <c r="E107" s="139">
        <v>460949.07</v>
      </c>
      <c r="F107" s="132">
        <f t="shared" si="2"/>
        <v>7879151.4109547399</v>
      </c>
      <c r="G107" s="155">
        <f t="shared" si="3"/>
        <v>0.41291915233485527</v>
      </c>
      <c r="H107" s="148"/>
      <c r="I107" s="148"/>
      <c r="J107" s="9"/>
    </row>
    <row r="108" spans="1:10" ht="15">
      <c r="A108" s="128">
        <v>809200</v>
      </c>
      <c r="B108" s="73" t="s">
        <v>101</v>
      </c>
      <c r="C108" s="139">
        <v>2178119.12</v>
      </c>
      <c r="D108" s="139">
        <v>2250256.3061437402</v>
      </c>
      <c r="E108" s="139">
        <v>171300.15</v>
      </c>
      <c r="F108" s="132">
        <f t="shared" si="2"/>
        <v>2078956.1561437403</v>
      </c>
      <c r="G108" s="155">
        <f t="shared" si="3"/>
        <v>0.1089509223725125</v>
      </c>
      <c r="H108" s="148"/>
      <c r="I108" s="148"/>
      <c r="J108" s="9"/>
    </row>
    <row r="109" spans="1:10" ht="15">
      <c r="A109" s="128">
        <v>801601</v>
      </c>
      <c r="B109" s="73" t="s">
        <v>102</v>
      </c>
      <c r="C109" s="139">
        <v>21268072.8699999</v>
      </c>
      <c r="D109" s="139">
        <v>21456989.1252652</v>
      </c>
      <c r="E109" s="139">
        <v>1652254.82</v>
      </c>
      <c r="F109" s="132">
        <f t="shared" si="2"/>
        <v>19804734.305265199</v>
      </c>
      <c r="G109" s="155">
        <f t="shared" si="3"/>
        <v>1.0378978236383722</v>
      </c>
      <c r="H109" s="148"/>
      <c r="I109" s="148"/>
      <c r="J109" s="9"/>
    </row>
    <row r="110" spans="1:10" ht="15">
      <c r="A110" s="128">
        <v>328200</v>
      </c>
      <c r="B110" s="73" t="s">
        <v>103</v>
      </c>
      <c r="C110" s="139">
        <v>2823311.31</v>
      </c>
      <c r="D110" s="139">
        <v>2963392.1840510899</v>
      </c>
      <c r="E110" s="139">
        <v>243621</v>
      </c>
      <c r="F110" s="132">
        <f t="shared" si="2"/>
        <v>2719771.1840510899</v>
      </c>
      <c r="G110" s="155">
        <f t="shared" si="3"/>
        <v>0.14253382798326741</v>
      </c>
      <c r="H110" s="148"/>
      <c r="I110" s="148"/>
      <c r="J110" s="9"/>
    </row>
    <row r="111" spans="1:10" ht="15">
      <c r="A111" s="128">
        <v>621200</v>
      </c>
      <c r="B111" s="73" t="s">
        <v>104</v>
      </c>
      <c r="C111" s="139">
        <v>2635344.7200000002</v>
      </c>
      <c r="D111" s="139">
        <v>2606691.2384141702</v>
      </c>
      <c r="E111" s="139">
        <v>280715.64999999997</v>
      </c>
      <c r="F111" s="132">
        <f t="shared" si="2"/>
        <v>2325975.5884141703</v>
      </c>
      <c r="G111" s="155">
        <f t="shared" si="3"/>
        <v>0.12189635891299189</v>
      </c>
      <c r="H111" s="148"/>
      <c r="I111" s="148"/>
      <c r="J111" s="9"/>
    </row>
    <row r="112" spans="1:10" ht="15">
      <c r="A112" s="128">
        <v>941600</v>
      </c>
      <c r="B112" s="73" t="s">
        <v>105</v>
      </c>
      <c r="C112" s="139">
        <v>10376090.4</v>
      </c>
      <c r="D112" s="139">
        <v>10662143.119305801</v>
      </c>
      <c r="E112" s="139">
        <v>810928.13</v>
      </c>
      <c r="F112" s="132">
        <f t="shared" si="2"/>
        <v>9851214.9893057998</v>
      </c>
      <c r="G112" s="155">
        <f t="shared" si="3"/>
        <v>0.51626820334953671</v>
      </c>
      <c r="H112" s="148"/>
      <c r="I112" s="148"/>
      <c r="J112" s="9"/>
    </row>
    <row r="113" spans="1:10" ht="15">
      <c r="A113" s="128">
        <v>809600</v>
      </c>
      <c r="B113" s="73" t="s">
        <v>106</v>
      </c>
      <c r="C113" s="139">
        <v>17048950.129999999</v>
      </c>
      <c r="D113" s="139">
        <v>15214586.9367199</v>
      </c>
      <c r="E113" s="139">
        <v>1001580.16</v>
      </c>
      <c r="F113" s="132">
        <f t="shared" si="2"/>
        <v>14213006.7767199</v>
      </c>
      <c r="G113" s="155">
        <f t="shared" si="3"/>
        <v>0.74485466825945812</v>
      </c>
      <c r="H113" s="148"/>
      <c r="I113" s="148"/>
      <c r="J113" s="9"/>
    </row>
    <row r="114" spans="1:10" ht="15">
      <c r="A114" s="128">
        <v>941800</v>
      </c>
      <c r="B114" s="73" t="s">
        <v>107</v>
      </c>
      <c r="C114" s="139">
        <v>2149208.85</v>
      </c>
      <c r="D114" s="139">
        <v>2163206.72633975</v>
      </c>
      <c r="E114" s="139">
        <v>183267.42</v>
      </c>
      <c r="F114" s="132">
        <f t="shared" si="2"/>
        <v>1979939.3063397501</v>
      </c>
      <c r="G114" s="155">
        <f t="shared" si="3"/>
        <v>0.10376179075726193</v>
      </c>
      <c r="H114" s="148"/>
      <c r="I114" s="148"/>
      <c r="J114" s="9"/>
    </row>
    <row r="115" spans="1:10" ht="15">
      <c r="A115" s="128">
        <v>880200</v>
      </c>
      <c r="B115" s="73" t="s">
        <v>108</v>
      </c>
      <c r="C115" s="139">
        <v>21083680.8699999</v>
      </c>
      <c r="D115" s="139">
        <v>21066743.886800099</v>
      </c>
      <c r="E115" s="139">
        <v>2015103.51</v>
      </c>
      <c r="F115" s="132">
        <f t="shared" si="2"/>
        <v>19051640.376800098</v>
      </c>
      <c r="G115" s="155">
        <f t="shared" si="3"/>
        <v>0.99843076806967412</v>
      </c>
      <c r="H115" s="148"/>
      <c r="I115" s="148"/>
      <c r="J115" s="9"/>
    </row>
    <row r="116" spans="1:10" ht="15">
      <c r="A116" s="128">
        <v>468900</v>
      </c>
      <c r="B116" s="73" t="s">
        <v>109</v>
      </c>
      <c r="C116" s="139">
        <v>2637484.41</v>
      </c>
      <c r="D116" s="139">
        <v>2703237.25399822</v>
      </c>
      <c r="E116" s="139">
        <v>244439.61000000002</v>
      </c>
      <c r="F116" s="132">
        <f t="shared" si="2"/>
        <v>2458797.6439982201</v>
      </c>
      <c r="G116" s="155">
        <f t="shared" si="3"/>
        <v>0.12885710477794449</v>
      </c>
      <c r="H116" s="148"/>
      <c r="I116" s="148"/>
      <c r="J116" s="9"/>
    </row>
    <row r="117" spans="1:10" ht="15">
      <c r="A117" s="128">
        <v>900200</v>
      </c>
      <c r="B117" s="73" t="s">
        <v>110</v>
      </c>
      <c r="C117" s="139">
        <v>23874554.789999899</v>
      </c>
      <c r="D117" s="139">
        <v>24052871.962711498</v>
      </c>
      <c r="E117" s="139">
        <v>2048672.73</v>
      </c>
      <c r="F117" s="132">
        <f t="shared" si="2"/>
        <v>22004199.232711498</v>
      </c>
      <c r="G117" s="155">
        <f t="shared" si="3"/>
        <v>1.1531641951119114</v>
      </c>
      <c r="H117" s="148"/>
      <c r="I117" s="148"/>
      <c r="J117" s="9"/>
    </row>
    <row r="118" spans="1:10" ht="15">
      <c r="A118" s="128">
        <v>649300</v>
      </c>
      <c r="B118" s="73" t="s">
        <v>111</v>
      </c>
      <c r="C118" s="139">
        <v>1387456.48</v>
      </c>
      <c r="D118" s="139">
        <v>1389034.08711482</v>
      </c>
      <c r="E118" s="139">
        <v>144704.6</v>
      </c>
      <c r="F118" s="132">
        <f t="shared" si="2"/>
        <v>1244329.4871148199</v>
      </c>
      <c r="G118" s="155">
        <f t="shared" si="3"/>
        <v>6.5211017055764015E-2</v>
      </c>
      <c r="H118" s="148"/>
      <c r="I118" s="148"/>
      <c r="J118" s="9"/>
    </row>
    <row r="119" spans="1:10" ht="15">
      <c r="A119" s="128">
        <v>940200</v>
      </c>
      <c r="B119" s="73" t="s">
        <v>112</v>
      </c>
      <c r="C119" s="139">
        <v>7075348.6200000197</v>
      </c>
      <c r="D119" s="139">
        <v>7043013.9168209704</v>
      </c>
      <c r="E119" s="139">
        <v>444299.39</v>
      </c>
      <c r="F119" s="132">
        <f t="shared" si="2"/>
        <v>6598714.5268209707</v>
      </c>
      <c r="G119" s="155">
        <f t="shared" si="3"/>
        <v>0.34581587112620882</v>
      </c>
      <c r="H119" s="148"/>
      <c r="I119" s="148"/>
      <c r="J119" s="9"/>
    </row>
    <row r="120" spans="1:10" ht="15">
      <c r="A120" s="128">
        <v>701800</v>
      </c>
      <c r="B120" s="73" t="s">
        <v>113</v>
      </c>
      <c r="C120" s="139">
        <v>1685916.09</v>
      </c>
      <c r="D120" s="139">
        <v>1771871.4562494301</v>
      </c>
      <c r="E120" s="139">
        <v>181164.17</v>
      </c>
      <c r="F120" s="132">
        <f t="shared" si="2"/>
        <v>1590707.2862494302</v>
      </c>
      <c r="G120" s="155">
        <f t="shared" si="3"/>
        <v>8.3363482942816328E-2</v>
      </c>
      <c r="H120" s="148"/>
      <c r="I120" s="148"/>
      <c r="J120" s="9"/>
    </row>
    <row r="121" spans="1:10" ht="15">
      <c r="A121" s="128">
        <v>769101</v>
      </c>
      <c r="B121" s="73" t="s">
        <v>114</v>
      </c>
      <c r="C121" s="139">
        <v>766975.19</v>
      </c>
      <c r="D121" s="139">
        <v>776601.889088233</v>
      </c>
      <c r="E121" s="139">
        <v>82109.78</v>
      </c>
      <c r="F121" s="132">
        <f t="shared" si="2"/>
        <v>694492.10908823297</v>
      </c>
      <c r="G121" s="155">
        <f t="shared" si="3"/>
        <v>3.6395936317361655E-2</v>
      </c>
      <c r="H121" s="148"/>
      <c r="I121" s="148"/>
      <c r="J121" s="9"/>
    </row>
    <row r="122" spans="1:10" ht="15">
      <c r="A122" s="128">
        <v>429300</v>
      </c>
      <c r="B122" s="73" t="s">
        <v>115</v>
      </c>
      <c r="C122" s="139">
        <v>2628987.69</v>
      </c>
      <c r="D122" s="139">
        <v>2638434.9613904501</v>
      </c>
      <c r="E122" s="139">
        <v>244192.27</v>
      </c>
      <c r="F122" s="132">
        <f t="shared" si="2"/>
        <v>2394242.6913904501</v>
      </c>
      <c r="G122" s="155">
        <f t="shared" si="3"/>
        <v>0.12547400234476166</v>
      </c>
      <c r="H122" s="148"/>
      <c r="I122" s="148"/>
      <c r="J122" s="9"/>
    </row>
    <row r="123" spans="1:10" ht="15">
      <c r="A123" s="128">
        <v>409500</v>
      </c>
      <c r="B123" s="73" t="s">
        <v>116</v>
      </c>
      <c r="C123" s="139">
        <v>6211047.7499999898</v>
      </c>
      <c r="D123" s="139">
        <v>6268094.2694784403</v>
      </c>
      <c r="E123" s="139">
        <v>588350.84000000008</v>
      </c>
      <c r="F123" s="132">
        <f t="shared" si="2"/>
        <v>5679743.4294784404</v>
      </c>
      <c r="G123" s="155">
        <f t="shared" si="3"/>
        <v>0.29765576520321207</v>
      </c>
      <c r="H123" s="148"/>
      <c r="I123" s="148"/>
      <c r="J123" s="9"/>
    </row>
    <row r="124" spans="1:10" ht="15">
      <c r="A124" s="128">
        <v>980200</v>
      </c>
      <c r="B124" s="73" t="s">
        <v>117</v>
      </c>
      <c r="C124" s="139">
        <v>8837904.8599999603</v>
      </c>
      <c r="D124" s="139">
        <v>9285716.7692902908</v>
      </c>
      <c r="E124" s="139">
        <v>744140.76</v>
      </c>
      <c r="F124" s="132">
        <f t="shared" si="2"/>
        <v>8541576.009290291</v>
      </c>
      <c r="G124" s="155">
        <f t="shared" si="3"/>
        <v>0.44763454100604827</v>
      </c>
      <c r="H124" s="148"/>
      <c r="I124" s="148"/>
      <c r="J124" s="9"/>
    </row>
    <row r="125" spans="1:10" ht="15">
      <c r="A125" s="128">
        <v>561800</v>
      </c>
      <c r="B125" s="73" t="s">
        <v>118</v>
      </c>
      <c r="C125" s="139">
        <v>2397058.21</v>
      </c>
      <c r="D125" s="139">
        <v>2449683.42637122</v>
      </c>
      <c r="E125" s="139">
        <v>212704.28</v>
      </c>
      <c r="F125" s="132">
        <f t="shared" si="2"/>
        <v>2236979.1463712202</v>
      </c>
      <c r="G125" s="155">
        <f t="shared" si="3"/>
        <v>0.11723236231075623</v>
      </c>
      <c r="H125" s="148"/>
      <c r="I125" s="148"/>
      <c r="J125" s="9"/>
    </row>
    <row r="126" spans="1:10" ht="15">
      <c r="A126" s="128">
        <v>381600</v>
      </c>
      <c r="B126" s="73" t="s">
        <v>119</v>
      </c>
      <c r="C126" s="139">
        <v>2465095.9500000002</v>
      </c>
      <c r="D126" s="139">
        <v>2559535.11628641</v>
      </c>
      <c r="E126" s="139">
        <v>221725.36</v>
      </c>
      <c r="F126" s="132">
        <f t="shared" si="2"/>
        <v>2337809.7562864101</v>
      </c>
      <c r="G126" s="155">
        <f t="shared" si="3"/>
        <v>0.12251654683825496</v>
      </c>
      <c r="H126" s="148"/>
      <c r="I126" s="148"/>
      <c r="J126" s="9"/>
    </row>
    <row r="127" spans="1:10" ht="15">
      <c r="A127" s="128">
        <v>781800</v>
      </c>
      <c r="B127" s="73" t="s">
        <v>120</v>
      </c>
      <c r="C127" s="139">
        <v>2622311.33</v>
      </c>
      <c r="D127" s="139">
        <v>2678139.0616085599</v>
      </c>
      <c r="E127" s="139">
        <v>335955.79</v>
      </c>
      <c r="F127" s="132">
        <f t="shared" si="2"/>
        <v>2342183.2716085599</v>
      </c>
      <c r="G127" s="155">
        <f t="shared" si="3"/>
        <v>0.12274574769318899</v>
      </c>
      <c r="H127" s="148"/>
      <c r="I127" s="148"/>
      <c r="J127" s="9"/>
    </row>
    <row r="128" spans="1:10" ht="15">
      <c r="A128" s="133">
        <v>681801</v>
      </c>
      <c r="B128" s="140" t="s">
        <v>121</v>
      </c>
      <c r="C128" s="139">
        <v>1148749.06</v>
      </c>
      <c r="D128" s="139">
        <v>1157699.48714981</v>
      </c>
      <c r="E128" s="139">
        <v>147619.87</v>
      </c>
      <c r="F128" s="132">
        <f t="shared" si="2"/>
        <v>1010079.61714981</v>
      </c>
      <c r="G128" s="155">
        <f t="shared" si="3"/>
        <v>5.2934789236862206E-2</v>
      </c>
      <c r="H128" s="148"/>
      <c r="I128" s="148"/>
    </row>
    <row r="129" spans="1:9" ht="15">
      <c r="A129" s="172" t="s">
        <v>124</v>
      </c>
      <c r="B129" s="173"/>
      <c r="C129" s="134">
        <f>SUM(C10:C128)</f>
        <v>2049472728.870007</v>
      </c>
      <c r="D129" s="134">
        <f>SUM(D10:D128)</f>
        <v>2062614366.1891847</v>
      </c>
      <c r="E129" s="134">
        <f>SUM(E10:E128)</f>
        <v>154455985.44999993</v>
      </c>
      <c r="F129" s="134">
        <f t="shared" ref="F129:G129" si="4">SUM(F10:F128)</f>
        <v>1908158380.7391844</v>
      </c>
      <c r="G129" s="156">
        <f t="shared" si="4"/>
        <v>99.999999999999986</v>
      </c>
      <c r="H129" s="148"/>
      <c r="I129" s="149"/>
    </row>
    <row r="130" spans="1:9" ht="31.5" customHeight="1">
      <c r="A130" s="442" t="s">
        <v>149</v>
      </c>
      <c r="B130" s="443"/>
      <c r="C130" s="443"/>
      <c r="D130" s="75">
        <f>D129-C129</f>
        <v>13141637.319177628</v>
      </c>
      <c r="E130" s="70"/>
      <c r="F130" s="130"/>
    </row>
    <row r="131" spans="1:9">
      <c r="F131" s="153"/>
    </row>
    <row r="132" spans="1:9" ht="42.75" customHeight="1">
      <c r="A132" s="433" t="s">
        <v>144</v>
      </c>
      <c r="B132" s="434"/>
      <c r="C132" s="434"/>
      <c r="D132" s="434"/>
      <c r="E132" s="434"/>
      <c r="F132" s="434"/>
      <c r="G132" s="434"/>
      <c r="H132" s="150"/>
      <c r="I132" s="150"/>
    </row>
    <row r="133" spans="1:9">
      <c r="C133" s="69"/>
      <c r="D133" s="69"/>
      <c r="E133" s="69"/>
      <c r="F133" s="357"/>
    </row>
    <row r="134" spans="1:9" ht="15">
      <c r="C134" s="127"/>
      <c r="D134" s="127"/>
      <c r="E134" s="127"/>
      <c r="F134" s="122"/>
    </row>
    <row r="135" spans="1:9">
      <c r="C135" s="69"/>
      <c r="D135" s="69"/>
      <c r="E135" s="69"/>
      <c r="F135" s="69"/>
    </row>
    <row r="136" spans="1:9">
      <c r="C136" s="69"/>
      <c r="D136" s="69"/>
      <c r="E136" s="69"/>
      <c r="F136" s="69"/>
    </row>
  </sheetData>
  <sheetProtection formatCells="0" formatColumns="0" formatRows="0" insertColumns="0" insertRows="0" insertHyperlinks="0" deleteColumns="0" deleteRows="0"/>
  <mergeCells count="5">
    <mergeCell ref="A2:C2"/>
    <mergeCell ref="A132:G132"/>
    <mergeCell ref="A4:G4"/>
    <mergeCell ref="C7:F7"/>
    <mergeCell ref="A130:C130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zoomScaleNormal="100" workbookViewId="0">
      <selection activeCell="I3" sqref="I3"/>
    </sheetView>
  </sheetViews>
  <sheetFormatPr defaultRowHeight="14"/>
  <cols>
    <col min="1" max="1" width="8.26953125" style="1" customWidth="1"/>
    <col min="2" max="2" width="22.453125" style="1" customWidth="1"/>
    <col min="3" max="6" width="16.7265625" style="16" customWidth="1"/>
    <col min="7" max="7" width="6.1796875" customWidth="1"/>
    <col min="8" max="8" width="17.1796875" customWidth="1"/>
  </cols>
  <sheetData>
    <row r="1" spans="1:9" ht="18">
      <c r="A1" s="446" t="s">
        <v>194</v>
      </c>
      <c r="B1" s="447"/>
      <c r="C1" s="447"/>
      <c r="D1" s="447"/>
      <c r="E1" s="447"/>
      <c r="F1" s="447"/>
      <c r="G1" s="447"/>
    </row>
    <row r="2" spans="1:9" ht="15" customHeight="1">
      <c r="B2" s="12"/>
      <c r="C2" s="37"/>
      <c r="D2"/>
      <c r="E2"/>
      <c r="F2" s="37"/>
      <c r="G2" s="84"/>
    </row>
    <row r="3" spans="1:9" ht="42">
      <c r="A3" s="59"/>
      <c r="B3" s="60" t="s">
        <v>1</v>
      </c>
      <c r="C3" s="60" t="s">
        <v>189</v>
      </c>
      <c r="D3" s="60" t="s">
        <v>141</v>
      </c>
      <c r="E3" s="60" t="s">
        <v>142</v>
      </c>
      <c r="F3" s="60" t="s">
        <v>143</v>
      </c>
      <c r="G3" s="66"/>
    </row>
    <row r="4" spans="1:9" ht="15.5">
      <c r="A4" s="195"/>
      <c r="B4" s="196" t="s">
        <v>123</v>
      </c>
      <c r="C4" s="197">
        <f>C14+C125</f>
        <v>2083363</v>
      </c>
      <c r="D4" s="197">
        <f>D14+D125</f>
        <v>150152</v>
      </c>
      <c r="E4" s="197">
        <f>E14+E125</f>
        <v>225123</v>
      </c>
      <c r="F4" s="197">
        <f>F14+F125</f>
        <v>444750</v>
      </c>
      <c r="G4" s="62"/>
      <c r="H4" s="41"/>
    </row>
    <row r="5" spans="1:9" ht="15.5">
      <c r="A5" s="198">
        <v>1</v>
      </c>
      <c r="B5" s="77" t="s">
        <v>150</v>
      </c>
      <c r="C5" s="15">
        <v>91407</v>
      </c>
      <c r="D5" s="15">
        <v>6227</v>
      </c>
      <c r="E5" s="15">
        <v>9614</v>
      </c>
      <c r="F5" s="39">
        <v>21376</v>
      </c>
      <c r="G5" s="64"/>
      <c r="H5" s="41"/>
      <c r="I5" s="84"/>
    </row>
    <row r="6" spans="1:9" ht="15.5">
      <c r="A6" s="119">
        <v>2</v>
      </c>
      <c r="B6" s="5" t="s">
        <v>151</v>
      </c>
      <c r="C6" s="15">
        <v>23336</v>
      </c>
      <c r="D6" s="15">
        <v>1706</v>
      </c>
      <c r="E6" s="15">
        <v>2721</v>
      </c>
      <c r="F6" s="39">
        <v>5015</v>
      </c>
      <c r="G6" s="64"/>
      <c r="H6" s="41"/>
      <c r="I6" s="84"/>
    </row>
    <row r="7" spans="1:9" ht="15.5">
      <c r="A7" s="119">
        <v>3</v>
      </c>
      <c r="B7" s="5" t="s">
        <v>154</v>
      </c>
      <c r="C7" s="15">
        <v>60798</v>
      </c>
      <c r="D7" s="15">
        <v>5165</v>
      </c>
      <c r="E7" s="15">
        <v>7399</v>
      </c>
      <c r="F7" s="39">
        <v>12180</v>
      </c>
      <c r="G7" s="64"/>
      <c r="H7" s="41"/>
      <c r="I7" s="84"/>
    </row>
    <row r="8" spans="1:9" ht="15.5">
      <c r="A8" s="119">
        <v>4</v>
      </c>
      <c r="B8" s="5" t="s">
        <v>184</v>
      </c>
      <c r="C8" s="15">
        <v>57503</v>
      </c>
      <c r="D8" s="15">
        <v>3746</v>
      </c>
      <c r="E8" s="15">
        <v>5935</v>
      </c>
      <c r="F8" s="39">
        <v>12975</v>
      </c>
      <c r="G8" s="64"/>
      <c r="H8" s="41"/>
      <c r="I8" s="84"/>
    </row>
    <row r="9" spans="1:9" ht="15.5">
      <c r="A9" s="119">
        <v>5</v>
      </c>
      <c r="B9" s="5" t="s">
        <v>185</v>
      </c>
      <c r="C9" s="15">
        <v>76269</v>
      </c>
      <c r="D9" s="15">
        <v>5862</v>
      </c>
      <c r="E9" s="15">
        <v>8875</v>
      </c>
      <c r="F9" s="39">
        <v>16654</v>
      </c>
      <c r="G9" s="64"/>
      <c r="H9" s="41"/>
      <c r="I9" s="84"/>
    </row>
    <row r="10" spans="1:9" ht="15.5">
      <c r="A10" s="119">
        <v>6</v>
      </c>
      <c r="B10" s="5" t="s">
        <v>182</v>
      </c>
      <c r="C10" s="15">
        <v>30088</v>
      </c>
      <c r="D10" s="15">
        <v>2003</v>
      </c>
      <c r="E10" s="15">
        <v>3436</v>
      </c>
      <c r="F10" s="39">
        <v>6777</v>
      </c>
      <c r="G10" s="64"/>
      <c r="H10" s="41"/>
      <c r="I10" s="84"/>
    </row>
    <row r="11" spans="1:9" ht="15.5">
      <c r="A11" s="119">
        <v>7</v>
      </c>
      <c r="B11" s="5" t="s">
        <v>186</v>
      </c>
      <c r="C11" s="15">
        <v>693046</v>
      </c>
      <c r="D11" s="15">
        <v>49989</v>
      </c>
      <c r="E11" s="15">
        <v>70151</v>
      </c>
      <c r="F11" s="39">
        <v>151129</v>
      </c>
      <c r="G11" s="64"/>
      <c r="H11" s="41"/>
      <c r="I11" s="84"/>
    </row>
    <row r="12" spans="1:9" ht="15.5">
      <c r="A12" s="119">
        <v>8</v>
      </c>
      <c r="B12" s="5" t="s">
        <v>9</v>
      </c>
      <c r="C12" s="15">
        <v>24865</v>
      </c>
      <c r="D12" s="15">
        <v>2071</v>
      </c>
      <c r="E12" s="15">
        <v>2818</v>
      </c>
      <c r="F12" s="39">
        <v>5380</v>
      </c>
      <c r="G12" s="64"/>
      <c r="H12" s="41"/>
      <c r="I12" s="84"/>
    </row>
    <row r="13" spans="1:9" ht="15.5">
      <c r="A13" s="120">
        <v>9</v>
      </c>
      <c r="B13" s="6" t="s">
        <v>183</v>
      </c>
      <c r="C13" s="15">
        <v>37538</v>
      </c>
      <c r="D13" s="15">
        <v>2441</v>
      </c>
      <c r="E13" s="15">
        <v>3974</v>
      </c>
      <c r="F13" s="39">
        <v>8861</v>
      </c>
      <c r="G13" s="64"/>
      <c r="H13" s="41"/>
      <c r="I13" s="84"/>
    </row>
    <row r="14" spans="1:9" ht="15">
      <c r="A14" s="444" t="s">
        <v>11</v>
      </c>
      <c r="B14" s="444"/>
      <c r="C14" s="199">
        <f>SUM(C5:C13)</f>
        <v>1094850</v>
      </c>
      <c r="D14" s="199">
        <f>SUM(D5:D13)</f>
        <v>79210</v>
      </c>
      <c r="E14" s="199">
        <f>SUM(E5:E13)</f>
        <v>114923</v>
      </c>
      <c r="F14" s="199">
        <f>SUM(F5:F13)</f>
        <v>240347</v>
      </c>
      <c r="G14" s="63"/>
      <c r="H14" s="38"/>
      <c r="I14" s="84"/>
    </row>
    <row r="15" spans="1:9" ht="15.5">
      <c r="A15" s="198">
        <v>10</v>
      </c>
      <c r="B15" s="77" t="s">
        <v>12</v>
      </c>
      <c r="C15" s="15">
        <v>3376</v>
      </c>
      <c r="D15" s="15">
        <v>149</v>
      </c>
      <c r="E15" s="15">
        <v>312</v>
      </c>
      <c r="F15" s="39">
        <v>811</v>
      </c>
      <c r="G15" s="64"/>
      <c r="H15" s="41"/>
      <c r="I15" s="84"/>
    </row>
    <row r="16" spans="1:9" ht="15.5">
      <c r="A16" s="119">
        <v>11</v>
      </c>
      <c r="B16" s="5" t="s">
        <v>13</v>
      </c>
      <c r="C16" s="15">
        <v>8539</v>
      </c>
      <c r="D16" s="15">
        <v>602</v>
      </c>
      <c r="E16" s="15">
        <v>892</v>
      </c>
      <c r="F16" s="39">
        <v>2033</v>
      </c>
      <c r="G16" s="64"/>
      <c r="H16" s="41"/>
      <c r="I16" s="84"/>
    </row>
    <row r="17" spans="1:9" ht="15.5">
      <c r="A17" s="119">
        <v>12</v>
      </c>
      <c r="B17" s="5" t="s">
        <v>14</v>
      </c>
      <c r="C17" s="15">
        <v>8565</v>
      </c>
      <c r="D17" s="15">
        <v>529</v>
      </c>
      <c r="E17" s="15">
        <v>972</v>
      </c>
      <c r="F17" s="39">
        <v>2097</v>
      </c>
      <c r="G17" s="64"/>
      <c r="H17" s="41"/>
      <c r="I17" s="84"/>
    </row>
    <row r="18" spans="1:9" ht="15.5">
      <c r="A18" s="119">
        <v>13</v>
      </c>
      <c r="B18" s="5" t="s">
        <v>15</v>
      </c>
      <c r="C18" s="15">
        <v>2571</v>
      </c>
      <c r="D18" s="15">
        <v>132</v>
      </c>
      <c r="E18" s="15">
        <v>211</v>
      </c>
      <c r="F18" s="39">
        <v>545</v>
      </c>
      <c r="G18" s="64"/>
      <c r="H18" s="41"/>
      <c r="I18" s="84"/>
    </row>
    <row r="19" spans="1:9" ht="15.5">
      <c r="A19" s="119">
        <v>14</v>
      </c>
      <c r="B19" s="5" t="s">
        <v>16</v>
      </c>
      <c r="C19" s="15">
        <v>4823</v>
      </c>
      <c r="D19" s="15">
        <v>297</v>
      </c>
      <c r="E19" s="15">
        <v>503</v>
      </c>
      <c r="F19" s="39">
        <v>1072</v>
      </c>
      <c r="G19" s="64"/>
      <c r="H19" s="41"/>
      <c r="I19" s="84"/>
    </row>
    <row r="20" spans="1:9" ht="15.5">
      <c r="A20" s="119">
        <v>15</v>
      </c>
      <c r="B20" s="5" t="s">
        <v>17</v>
      </c>
      <c r="C20" s="15">
        <v>1370</v>
      </c>
      <c r="D20" s="15">
        <v>75</v>
      </c>
      <c r="E20" s="15">
        <v>142</v>
      </c>
      <c r="F20" s="39">
        <v>321</v>
      </c>
      <c r="G20" s="64"/>
      <c r="H20" s="41"/>
      <c r="I20" s="84"/>
    </row>
    <row r="21" spans="1:9" ht="15.5">
      <c r="A21" s="119">
        <v>16</v>
      </c>
      <c r="B21" s="5" t="s">
        <v>18</v>
      </c>
      <c r="C21" s="15">
        <v>15645</v>
      </c>
      <c r="D21" s="15">
        <v>937</v>
      </c>
      <c r="E21" s="15">
        <v>1575</v>
      </c>
      <c r="F21" s="39">
        <v>3442</v>
      </c>
      <c r="G21" s="64"/>
      <c r="H21" s="41"/>
      <c r="I21" s="84"/>
    </row>
    <row r="22" spans="1:9" ht="15.5">
      <c r="A22" s="119">
        <v>17</v>
      </c>
      <c r="B22" s="5" t="s">
        <v>19</v>
      </c>
      <c r="C22" s="15">
        <v>5404</v>
      </c>
      <c r="D22" s="15">
        <v>346</v>
      </c>
      <c r="E22" s="15">
        <v>585</v>
      </c>
      <c r="F22" s="39">
        <v>1139</v>
      </c>
      <c r="G22" s="64"/>
      <c r="H22" s="41"/>
      <c r="I22" s="84"/>
    </row>
    <row r="23" spans="1:9" ht="15.5">
      <c r="A23" s="119">
        <v>18</v>
      </c>
      <c r="B23" s="5" t="s">
        <v>20</v>
      </c>
      <c r="C23" s="15">
        <v>3490</v>
      </c>
      <c r="D23" s="15">
        <v>242</v>
      </c>
      <c r="E23" s="15">
        <v>352</v>
      </c>
      <c r="F23" s="39">
        <v>760</v>
      </c>
      <c r="G23" s="64"/>
      <c r="H23" s="41"/>
      <c r="I23" s="84"/>
    </row>
    <row r="24" spans="1:9" ht="15.5">
      <c r="A24" s="119">
        <v>19</v>
      </c>
      <c r="B24" s="5" t="s">
        <v>21</v>
      </c>
      <c r="C24" s="15">
        <v>6815</v>
      </c>
      <c r="D24" s="15">
        <v>373</v>
      </c>
      <c r="E24" s="15">
        <v>721</v>
      </c>
      <c r="F24" s="39">
        <v>1665</v>
      </c>
      <c r="G24" s="64"/>
      <c r="H24" s="41"/>
      <c r="I24" s="84"/>
    </row>
    <row r="25" spans="1:9" ht="15.5">
      <c r="A25" s="119">
        <v>20</v>
      </c>
      <c r="B25" s="67" t="s">
        <v>22</v>
      </c>
      <c r="C25" s="15">
        <v>12171</v>
      </c>
      <c r="D25" s="15">
        <v>1423</v>
      </c>
      <c r="E25" s="15">
        <v>2062</v>
      </c>
      <c r="F25" s="39">
        <v>1610</v>
      </c>
      <c r="G25" s="64"/>
      <c r="H25" s="41"/>
      <c r="I25" s="84"/>
    </row>
    <row r="26" spans="1:9" ht="15.5">
      <c r="A26" s="119">
        <v>21</v>
      </c>
      <c r="B26" s="67" t="s">
        <v>23</v>
      </c>
      <c r="C26" s="15">
        <v>12014</v>
      </c>
      <c r="D26" s="15">
        <v>1479</v>
      </c>
      <c r="E26" s="15">
        <v>1883</v>
      </c>
      <c r="F26" s="39">
        <v>1541</v>
      </c>
      <c r="G26" s="64"/>
      <c r="H26" s="41"/>
      <c r="I26" s="84"/>
    </row>
    <row r="27" spans="1:9" ht="15.5">
      <c r="A27" s="119">
        <v>22</v>
      </c>
      <c r="B27" s="5" t="s">
        <v>24</v>
      </c>
      <c r="C27" s="15">
        <v>5690</v>
      </c>
      <c r="D27" s="15">
        <v>502</v>
      </c>
      <c r="E27" s="15">
        <v>789</v>
      </c>
      <c r="F27" s="39">
        <v>1006</v>
      </c>
      <c r="G27" s="64"/>
      <c r="H27" s="41"/>
      <c r="I27" s="84"/>
    </row>
    <row r="28" spans="1:9" ht="15.5">
      <c r="A28" s="119">
        <v>23</v>
      </c>
      <c r="B28" s="67" t="s">
        <v>25</v>
      </c>
      <c r="C28" s="15">
        <v>1038</v>
      </c>
      <c r="D28" s="15">
        <v>47</v>
      </c>
      <c r="E28" s="15">
        <v>88</v>
      </c>
      <c r="F28" s="39">
        <v>228</v>
      </c>
      <c r="G28" s="64"/>
      <c r="H28" s="41"/>
      <c r="I28" s="84"/>
    </row>
    <row r="29" spans="1:9" ht="15.5">
      <c r="A29" s="119">
        <v>24</v>
      </c>
      <c r="B29" s="67" t="s">
        <v>26</v>
      </c>
      <c r="C29" s="15">
        <v>12672</v>
      </c>
      <c r="D29" s="15">
        <v>755</v>
      </c>
      <c r="E29" s="15">
        <v>1309</v>
      </c>
      <c r="F29" s="39">
        <v>2834</v>
      </c>
      <c r="G29" s="64"/>
      <c r="H29" s="41"/>
      <c r="I29" s="84"/>
    </row>
    <row r="30" spans="1:9" ht="15.5">
      <c r="A30" s="119">
        <v>25</v>
      </c>
      <c r="B30" s="67" t="s">
        <v>27</v>
      </c>
      <c r="C30" s="15">
        <v>23838</v>
      </c>
      <c r="D30" s="15">
        <v>1621</v>
      </c>
      <c r="E30" s="15">
        <v>2729</v>
      </c>
      <c r="F30" s="39">
        <v>4995</v>
      </c>
      <c r="G30" s="64"/>
      <c r="H30" s="41"/>
      <c r="I30" s="84"/>
    </row>
    <row r="31" spans="1:9" ht="15.5">
      <c r="A31" s="119">
        <v>26</v>
      </c>
      <c r="B31" s="67" t="s">
        <v>28</v>
      </c>
      <c r="C31" s="15">
        <v>3108</v>
      </c>
      <c r="D31" s="15">
        <v>165</v>
      </c>
      <c r="E31" s="15">
        <v>381</v>
      </c>
      <c r="F31" s="39">
        <v>674</v>
      </c>
      <c r="G31" s="64"/>
      <c r="H31" s="41"/>
      <c r="I31" s="84"/>
    </row>
    <row r="32" spans="1:9" ht="15.5">
      <c r="A32" s="119">
        <v>27</v>
      </c>
      <c r="B32" s="67" t="s">
        <v>29</v>
      </c>
      <c r="C32" s="15">
        <v>6275</v>
      </c>
      <c r="D32" s="15">
        <v>478</v>
      </c>
      <c r="E32" s="15">
        <v>689</v>
      </c>
      <c r="F32" s="39">
        <v>1336</v>
      </c>
      <c r="G32" s="64"/>
      <c r="H32" s="41"/>
      <c r="I32" s="84"/>
    </row>
    <row r="33" spans="1:9" ht="15.5">
      <c r="A33" s="119">
        <v>28</v>
      </c>
      <c r="B33" s="67" t="s">
        <v>30</v>
      </c>
      <c r="C33" s="15">
        <v>7595</v>
      </c>
      <c r="D33" s="15">
        <v>602</v>
      </c>
      <c r="E33" s="15">
        <v>914</v>
      </c>
      <c r="F33" s="39">
        <v>1507</v>
      </c>
      <c r="G33" s="64"/>
      <c r="H33" s="41"/>
      <c r="I33" s="84"/>
    </row>
    <row r="34" spans="1:9" ht="15.5">
      <c r="A34" s="119">
        <v>29</v>
      </c>
      <c r="B34" s="67" t="s">
        <v>31</v>
      </c>
      <c r="C34" s="15">
        <v>9581</v>
      </c>
      <c r="D34" s="15">
        <v>631</v>
      </c>
      <c r="E34" s="15">
        <v>898</v>
      </c>
      <c r="F34" s="39">
        <v>2020</v>
      </c>
      <c r="G34" s="64"/>
      <c r="H34" s="41"/>
      <c r="I34" s="84"/>
    </row>
    <row r="35" spans="1:9" ht="15.5">
      <c r="A35" s="119">
        <v>30</v>
      </c>
      <c r="B35" s="67" t="s">
        <v>32</v>
      </c>
      <c r="C35" s="15">
        <v>18198</v>
      </c>
      <c r="D35" s="15">
        <v>1423</v>
      </c>
      <c r="E35" s="15">
        <v>2065</v>
      </c>
      <c r="F35" s="39">
        <v>3927</v>
      </c>
      <c r="G35" s="64"/>
      <c r="H35" s="41"/>
      <c r="I35" s="84"/>
    </row>
    <row r="36" spans="1:9" ht="15.5">
      <c r="A36" s="119">
        <v>31</v>
      </c>
      <c r="B36" s="67" t="s">
        <v>33</v>
      </c>
      <c r="C36" s="15">
        <v>2444</v>
      </c>
      <c r="D36" s="15">
        <v>109</v>
      </c>
      <c r="E36" s="15">
        <v>230</v>
      </c>
      <c r="F36" s="39">
        <v>597</v>
      </c>
      <c r="G36" s="64"/>
      <c r="H36" s="41"/>
      <c r="I36" s="84"/>
    </row>
    <row r="37" spans="1:9" ht="15.5">
      <c r="A37" s="119">
        <v>32</v>
      </c>
      <c r="B37" s="67" t="s">
        <v>34</v>
      </c>
      <c r="C37" s="15">
        <v>2589</v>
      </c>
      <c r="D37" s="15">
        <v>134</v>
      </c>
      <c r="E37" s="15">
        <v>222</v>
      </c>
      <c r="F37" s="39">
        <v>561</v>
      </c>
      <c r="G37" s="64"/>
      <c r="H37" s="41"/>
      <c r="I37" s="84"/>
    </row>
    <row r="38" spans="1:9" ht="15.5">
      <c r="A38" s="119">
        <v>33</v>
      </c>
      <c r="B38" s="67" t="s">
        <v>35</v>
      </c>
      <c r="C38" s="15">
        <v>7124</v>
      </c>
      <c r="D38" s="15">
        <v>333</v>
      </c>
      <c r="E38" s="15">
        <v>678</v>
      </c>
      <c r="F38" s="39">
        <v>1627</v>
      </c>
      <c r="G38" s="64"/>
      <c r="H38" s="41"/>
      <c r="I38" s="84"/>
    </row>
    <row r="39" spans="1:9" ht="15.5">
      <c r="A39" s="119">
        <v>34</v>
      </c>
      <c r="B39" s="67" t="s">
        <v>36</v>
      </c>
      <c r="C39" s="15">
        <v>21977</v>
      </c>
      <c r="D39" s="15">
        <v>992</v>
      </c>
      <c r="E39" s="15">
        <v>1816</v>
      </c>
      <c r="F39" s="39">
        <v>5024</v>
      </c>
      <c r="G39" s="64"/>
      <c r="H39" s="142"/>
      <c r="I39" s="84"/>
    </row>
    <row r="40" spans="1:9" ht="15.5">
      <c r="A40" s="119">
        <v>35</v>
      </c>
      <c r="B40" s="67" t="s">
        <v>37</v>
      </c>
      <c r="C40" s="15">
        <v>20808</v>
      </c>
      <c r="D40" s="15">
        <v>1504</v>
      </c>
      <c r="E40" s="15">
        <v>2307</v>
      </c>
      <c r="F40" s="39">
        <v>4399</v>
      </c>
      <c r="G40" s="64"/>
      <c r="H40" s="41"/>
      <c r="I40" s="84"/>
    </row>
    <row r="41" spans="1:9" ht="15.5">
      <c r="A41" s="119">
        <v>36</v>
      </c>
      <c r="B41" s="67" t="s">
        <v>38</v>
      </c>
      <c r="C41" s="15">
        <v>3864</v>
      </c>
      <c r="D41" s="15">
        <v>249</v>
      </c>
      <c r="E41" s="15">
        <v>395</v>
      </c>
      <c r="F41" s="39">
        <v>886</v>
      </c>
      <c r="G41" s="64"/>
      <c r="H41" s="41"/>
      <c r="I41" s="84"/>
    </row>
    <row r="42" spans="1:9" ht="15.5">
      <c r="A42" s="119">
        <v>37</v>
      </c>
      <c r="B42" s="67" t="s">
        <v>39</v>
      </c>
      <c r="C42" s="15">
        <v>2813</v>
      </c>
      <c r="D42" s="15">
        <v>186</v>
      </c>
      <c r="E42" s="15">
        <v>259</v>
      </c>
      <c r="F42" s="39">
        <v>667</v>
      </c>
      <c r="G42" s="64"/>
      <c r="H42" s="41"/>
      <c r="I42" s="84"/>
    </row>
    <row r="43" spans="1:9" ht="15.5">
      <c r="A43" s="119">
        <v>38</v>
      </c>
      <c r="B43" s="67" t="s">
        <v>40</v>
      </c>
      <c r="C43" s="15">
        <v>7406</v>
      </c>
      <c r="D43" s="15">
        <v>466</v>
      </c>
      <c r="E43" s="15">
        <v>782</v>
      </c>
      <c r="F43" s="39">
        <v>1719</v>
      </c>
      <c r="G43" s="64"/>
      <c r="H43" s="41"/>
      <c r="I43" s="84"/>
    </row>
    <row r="44" spans="1:9" ht="15.5">
      <c r="A44" s="119">
        <v>39</v>
      </c>
      <c r="B44" s="67" t="s">
        <v>41</v>
      </c>
      <c r="C44" s="15">
        <v>2875</v>
      </c>
      <c r="D44" s="15">
        <v>140</v>
      </c>
      <c r="E44" s="15">
        <v>269</v>
      </c>
      <c r="F44" s="39">
        <v>725</v>
      </c>
      <c r="G44" s="64"/>
      <c r="H44" s="41"/>
      <c r="I44" s="84"/>
    </row>
    <row r="45" spans="1:9" ht="15.5">
      <c r="A45" s="119">
        <v>40</v>
      </c>
      <c r="B45" s="67" t="s">
        <v>42</v>
      </c>
      <c r="C45" s="15">
        <v>9582</v>
      </c>
      <c r="D45" s="15">
        <v>859</v>
      </c>
      <c r="E45" s="15">
        <v>1388</v>
      </c>
      <c r="F45" s="39">
        <v>1347</v>
      </c>
      <c r="G45" s="64"/>
      <c r="H45" s="41"/>
      <c r="I45" s="84"/>
    </row>
    <row r="46" spans="1:9" ht="15.5">
      <c r="A46" s="119">
        <v>41</v>
      </c>
      <c r="B46" s="67" t="s">
        <v>43</v>
      </c>
      <c r="C46" s="15">
        <v>9005</v>
      </c>
      <c r="D46" s="15">
        <v>652</v>
      </c>
      <c r="E46" s="15">
        <v>1015</v>
      </c>
      <c r="F46" s="39">
        <v>1993</v>
      </c>
      <c r="G46" s="64"/>
      <c r="H46" s="41"/>
      <c r="I46" s="84"/>
    </row>
    <row r="47" spans="1:9" ht="15.5">
      <c r="A47" s="119">
        <v>42</v>
      </c>
      <c r="B47" s="67" t="s">
        <v>44</v>
      </c>
      <c r="C47" s="15">
        <v>21158</v>
      </c>
      <c r="D47" s="15">
        <v>1378</v>
      </c>
      <c r="E47" s="15">
        <v>2138</v>
      </c>
      <c r="F47" s="39">
        <v>4559</v>
      </c>
      <c r="G47" s="64"/>
      <c r="H47" s="142"/>
      <c r="I47" s="84"/>
    </row>
    <row r="48" spans="1:9" ht="15.5">
      <c r="A48" s="119">
        <v>43</v>
      </c>
      <c r="B48" s="67" t="s">
        <v>45</v>
      </c>
      <c r="C48" s="15">
        <v>8984</v>
      </c>
      <c r="D48" s="15">
        <v>677</v>
      </c>
      <c r="E48" s="15">
        <v>1106</v>
      </c>
      <c r="F48" s="39">
        <v>1670</v>
      </c>
      <c r="G48" s="64"/>
      <c r="H48" s="41"/>
      <c r="I48" s="84"/>
    </row>
    <row r="49" spans="1:9" ht="15.5">
      <c r="A49" s="119">
        <v>44</v>
      </c>
      <c r="B49" s="67" t="s">
        <v>46</v>
      </c>
      <c r="C49" s="15">
        <v>10275</v>
      </c>
      <c r="D49" s="15">
        <v>1117</v>
      </c>
      <c r="E49" s="15">
        <v>1560</v>
      </c>
      <c r="F49" s="39">
        <v>1634</v>
      </c>
      <c r="G49" s="64"/>
      <c r="H49" s="41"/>
      <c r="I49" s="84"/>
    </row>
    <row r="50" spans="1:9" ht="15.5">
      <c r="A50" s="119">
        <v>45</v>
      </c>
      <c r="B50" s="67" t="s">
        <v>47</v>
      </c>
      <c r="C50" s="15">
        <v>8198</v>
      </c>
      <c r="D50" s="15">
        <v>640</v>
      </c>
      <c r="E50" s="15">
        <v>954</v>
      </c>
      <c r="F50" s="39">
        <v>1618</v>
      </c>
      <c r="G50" s="64"/>
      <c r="H50" s="65"/>
      <c r="I50" s="84"/>
    </row>
    <row r="51" spans="1:9" ht="15.5">
      <c r="A51" s="119">
        <v>46</v>
      </c>
      <c r="B51" s="67" t="s">
        <v>48</v>
      </c>
      <c r="C51" s="15">
        <v>7048</v>
      </c>
      <c r="D51" s="15">
        <v>357</v>
      </c>
      <c r="E51" s="15">
        <v>605</v>
      </c>
      <c r="F51" s="39">
        <v>1703</v>
      </c>
      <c r="G51" s="64"/>
      <c r="H51" s="41"/>
      <c r="I51" s="84"/>
    </row>
    <row r="52" spans="1:9" ht="15.5">
      <c r="A52" s="119">
        <v>47</v>
      </c>
      <c r="B52" s="67" t="s">
        <v>49</v>
      </c>
      <c r="C52" s="15">
        <v>5519</v>
      </c>
      <c r="D52" s="15">
        <v>351</v>
      </c>
      <c r="E52" s="15">
        <v>562</v>
      </c>
      <c r="F52" s="39">
        <v>1226</v>
      </c>
      <c r="G52" s="64"/>
      <c r="H52" s="41"/>
      <c r="I52" s="84"/>
    </row>
    <row r="53" spans="1:9" ht="15.5">
      <c r="A53" s="119">
        <v>48</v>
      </c>
      <c r="B53" s="67" t="s">
        <v>50</v>
      </c>
      <c r="C53" s="15">
        <v>2171</v>
      </c>
      <c r="D53" s="15">
        <v>138</v>
      </c>
      <c r="E53" s="15">
        <v>227</v>
      </c>
      <c r="F53" s="39">
        <v>505</v>
      </c>
      <c r="G53" s="64"/>
      <c r="H53" s="41"/>
      <c r="I53" s="84"/>
    </row>
    <row r="54" spans="1:9" ht="15.5">
      <c r="A54" s="119">
        <v>49</v>
      </c>
      <c r="B54" s="67" t="s">
        <v>51</v>
      </c>
      <c r="C54" s="15">
        <v>2313</v>
      </c>
      <c r="D54" s="15">
        <v>157</v>
      </c>
      <c r="E54" s="15">
        <v>249</v>
      </c>
      <c r="F54" s="39">
        <v>478</v>
      </c>
      <c r="G54" s="64"/>
      <c r="H54" s="41"/>
      <c r="I54" s="84"/>
    </row>
    <row r="55" spans="1:9" ht="15.5">
      <c r="A55" s="119">
        <v>50</v>
      </c>
      <c r="B55" s="67" t="s">
        <v>52</v>
      </c>
      <c r="C55" s="15">
        <v>4451</v>
      </c>
      <c r="D55" s="15">
        <v>239</v>
      </c>
      <c r="E55" s="15">
        <v>388</v>
      </c>
      <c r="F55" s="39">
        <v>1027</v>
      </c>
      <c r="G55" s="64"/>
      <c r="H55" s="41"/>
      <c r="I55" s="84"/>
    </row>
    <row r="56" spans="1:9" ht="15.5">
      <c r="A56" s="119">
        <v>51</v>
      </c>
      <c r="B56" s="67" t="s">
        <v>53</v>
      </c>
      <c r="C56" s="15">
        <v>23356</v>
      </c>
      <c r="D56" s="15">
        <v>1470</v>
      </c>
      <c r="E56" s="15">
        <v>2408</v>
      </c>
      <c r="F56" s="39">
        <v>4776</v>
      </c>
      <c r="G56" s="64"/>
      <c r="H56" s="41"/>
      <c r="I56" s="84"/>
    </row>
    <row r="57" spans="1:9" ht="15.5">
      <c r="A57" s="119">
        <v>52</v>
      </c>
      <c r="B57" s="67" t="s">
        <v>54</v>
      </c>
      <c r="C57" s="15">
        <v>8146</v>
      </c>
      <c r="D57" s="15">
        <v>509</v>
      </c>
      <c r="E57" s="15">
        <v>931</v>
      </c>
      <c r="F57" s="39">
        <v>1787</v>
      </c>
      <c r="G57" s="64"/>
      <c r="H57" s="41"/>
      <c r="I57" s="84"/>
    </row>
    <row r="58" spans="1:9" ht="15.5">
      <c r="A58" s="119">
        <v>53</v>
      </c>
      <c r="B58" s="67" t="s">
        <v>55</v>
      </c>
      <c r="C58" s="15">
        <v>5553</v>
      </c>
      <c r="D58" s="15">
        <v>295</v>
      </c>
      <c r="E58" s="15">
        <v>516</v>
      </c>
      <c r="F58" s="39">
        <v>1242</v>
      </c>
      <c r="G58" s="64"/>
      <c r="H58" s="41"/>
      <c r="I58" s="84"/>
    </row>
    <row r="59" spans="1:9" ht="15.5">
      <c r="A59" s="119">
        <v>54</v>
      </c>
      <c r="B59" s="67" t="s">
        <v>56</v>
      </c>
      <c r="C59" s="15">
        <v>6152</v>
      </c>
      <c r="D59" s="15">
        <v>480</v>
      </c>
      <c r="E59" s="15">
        <v>649</v>
      </c>
      <c r="F59" s="39">
        <v>1233</v>
      </c>
      <c r="G59" s="64"/>
      <c r="H59" s="41"/>
      <c r="I59" s="84"/>
    </row>
    <row r="60" spans="1:9" ht="15.5">
      <c r="A60" s="119">
        <v>55</v>
      </c>
      <c r="B60" s="67" t="s">
        <v>57</v>
      </c>
      <c r="C60" s="15">
        <v>5299</v>
      </c>
      <c r="D60" s="15">
        <v>368</v>
      </c>
      <c r="E60" s="15">
        <v>589</v>
      </c>
      <c r="F60" s="39">
        <v>1098</v>
      </c>
      <c r="G60" s="64"/>
      <c r="H60" s="41"/>
      <c r="I60" s="84"/>
    </row>
    <row r="61" spans="1:9" ht="15.5">
      <c r="A61" s="119">
        <v>56</v>
      </c>
      <c r="B61" s="67" t="s">
        <v>58</v>
      </c>
      <c r="C61" s="15">
        <v>15491</v>
      </c>
      <c r="D61" s="15">
        <v>680</v>
      </c>
      <c r="E61" s="15">
        <v>1382</v>
      </c>
      <c r="F61" s="39">
        <v>3946</v>
      </c>
      <c r="G61" s="64"/>
      <c r="H61" s="142"/>
      <c r="I61" s="84"/>
    </row>
    <row r="62" spans="1:9" ht="15.5">
      <c r="A62" s="119">
        <v>57</v>
      </c>
      <c r="B62" s="67" t="s">
        <v>59</v>
      </c>
      <c r="C62" s="15">
        <v>5113</v>
      </c>
      <c r="D62" s="15">
        <v>391</v>
      </c>
      <c r="E62" s="15">
        <v>549</v>
      </c>
      <c r="F62" s="39">
        <v>1079</v>
      </c>
      <c r="G62" s="64"/>
      <c r="H62" s="41"/>
      <c r="I62" s="84"/>
    </row>
    <row r="63" spans="1:9" ht="15.5">
      <c r="A63" s="119">
        <v>58</v>
      </c>
      <c r="B63" s="67" t="s">
        <v>60</v>
      </c>
      <c r="C63" s="15">
        <v>5870</v>
      </c>
      <c r="D63" s="15">
        <v>366</v>
      </c>
      <c r="E63" s="15">
        <v>638</v>
      </c>
      <c r="F63" s="39">
        <v>1259</v>
      </c>
      <c r="G63" s="64"/>
      <c r="H63" s="41"/>
      <c r="I63" s="84"/>
    </row>
    <row r="64" spans="1:9" ht="15.5">
      <c r="A64" s="119">
        <v>59</v>
      </c>
      <c r="B64" s="67" t="s">
        <v>61</v>
      </c>
      <c r="C64" s="15">
        <v>23463</v>
      </c>
      <c r="D64" s="15">
        <v>1566</v>
      </c>
      <c r="E64" s="15">
        <v>2762</v>
      </c>
      <c r="F64" s="39">
        <v>4873</v>
      </c>
      <c r="G64" s="64"/>
      <c r="H64" s="142"/>
      <c r="I64" s="84"/>
    </row>
    <row r="65" spans="1:9" ht="15.5">
      <c r="A65" s="119">
        <v>60</v>
      </c>
      <c r="B65" s="67" t="s">
        <v>62</v>
      </c>
      <c r="C65" s="15">
        <v>5657</v>
      </c>
      <c r="D65" s="15">
        <v>433</v>
      </c>
      <c r="E65" s="15">
        <v>542</v>
      </c>
      <c r="F65" s="39">
        <v>1183</v>
      </c>
      <c r="G65" s="64"/>
      <c r="H65" s="41"/>
      <c r="I65" s="84"/>
    </row>
    <row r="66" spans="1:9" ht="15.5">
      <c r="A66" s="119">
        <v>61</v>
      </c>
      <c r="B66" s="67" t="s">
        <v>63</v>
      </c>
      <c r="C66" s="15">
        <v>25240</v>
      </c>
      <c r="D66" s="15">
        <v>2843</v>
      </c>
      <c r="E66" s="15">
        <v>3415</v>
      </c>
      <c r="F66" s="39">
        <v>3861</v>
      </c>
      <c r="G66" s="64"/>
      <c r="H66" s="41"/>
      <c r="I66" s="84"/>
    </row>
    <row r="67" spans="1:9" ht="15.5">
      <c r="A67" s="119">
        <v>62</v>
      </c>
      <c r="B67" s="67" t="s">
        <v>64</v>
      </c>
      <c r="C67" s="15">
        <v>10265</v>
      </c>
      <c r="D67" s="15">
        <v>744</v>
      </c>
      <c r="E67" s="15">
        <v>1222</v>
      </c>
      <c r="F67" s="39">
        <v>2107</v>
      </c>
      <c r="G67" s="64"/>
      <c r="H67" s="41"/>
      <c r="I67" s="84"/>
    </row>
    <row r="68" spans="1:9" ht="15.5">
      <c r="A68" s="119">
        <v>63</v>
      </c>
      <c r="B68" s="67" t="s">
        <v>65</v>
      </c>
      <c r="C68" s="15">
        <v>3486</v>
      </c>
      <c r="D68" s="15">
        <v>228</v>
      </c>
      <c r="E68" s="15">
        <v>335</v>
      </c>
      <c r="F68" s="39">
        <v>836</v>
      </c>
      <c r="G68" s="64"/>
      <c r="H68" s="41"/>
      <c r="I68" s="84"/>
    </row>
    <row r="69" spans="1:9" ht="15.5">
      <c r="A69" s="119">
        <v>64</v>
      </c>
      <c r="B69" s="67" t="s">
        <v>66</v>
      </c>
      <c r="C69" s="15">
        <v>17645</v>
      </c>
      <c r="D69" s="15">
        <v>1153</v>
      </c>
      <c r="E69" s="15">
        <v>1818</v>
      </c>
      <c r="F69" s="39">
        <v>3976</v>
      </c>
      <c r="G69" s="64"/>
      <c r="H69" s="41"/>
      <c r="I69" s="84"/>
    </row>
    <row r="70" spans="1:9" ht="15.5">
      <c r="A70" s="119">
        <v>65</v>
      </c>
      <c r="B70" s="67" t="s">
        <v>67</v>
      </c>
      <c r="C70" s="15">
        <v>11762</v>
      </c>
      <c r="D70" s="15">
        <v>693</v>
      </c>
      <c r="E70" s="15">
        <v>1223</v>
      </c>
      <c r="F70" s="39">
        <v>2773</v>
      </c>
      <c r="G70" s="64"/>
      <c r="H70" s="41"/>
      <c r="I70" s="84"/>
    </row>
    <row r="71" spans="1:9" ht="15.5">
      <c r="A71" s="119">
        <v>66</v>
      </c>
      <c r="B71" s="67" t="s">
        <v>68</v>
      </c>
      <c r="C71" s="15">
        <v>2314</v>
      </c>
      <c r="D71" s="15">
        <v>110</v>
      </c>
      <c r="E71" s="15">
        <v>215</v>
      </c>
      <c r="F71" s="39">
        <v>568</v>
      </c>
      <c r="G71" s="64"/>
      <c r="H71" s="41"/>
      <c r="I71" s="84"/>
    </row>
    <row r="72" spans="1:9" ht="15.5">
      <c r="A72" s="119">
        <v>67</v>
      </c>
      <c r="B72" s="67" t="s">
        <v>69</v>
      </c>
      <c r="C72" s="15">
        <v>12792</v>
      </c>
      <c r="D72" s="15">
        <v>689</v>
      </c>
      <c r="E72" s="15">
        <v>1170</v>
      </c>
      <c r="F72" s="39">
        <v>3035</v>
      </c>
      <c r="G72" s="64"/>
      <c r="H72" s="41"/>
      <c r="I72" s="84"/>
    </row>
    <row r="73" spans="1:9" ht="15.5">
      <c r="A73" s="119">
        <v>68</v>
      </c>
      <c r="B73" s="67" t="s">
        <v>70</v>
      </c>
      <c r="C73" s="15">
        <v>23585</v>
      </c>
      <c r="D73" s="15">
        <v>1573</v>
      </c>
      <c r="E73" s="15">
        <v>2404</v>
      </c>
      <c r="F73" s="39">
        <v>5326</v>
      </c>
      <c r="G73" s="64"/>
      <c r="H73" s="41"/>
      <c r="I73" s="84"/>
    </row>
    <row r="74" spans="1:9" ht="15.5">
      <c r="A74" s="119">
        <v>69</v>
      </c>
      <c r="B74" s="67" t="s">
        <v>71</v>
      </c>
      <c r="C74" s="15">
        <v>3525</v>
      </c>
      <c r="D74" s="15">
        <v>249</v>
      </c>
      <c r="E74" s="15">
        <v>422</v>
      </c>
      <c r="F74" s="39">
        <v>714</v>
      </c>
      <c r="G74" s="64"/>
      <c r="H74" s="41"/>
      <c r="I74" s="84"/>
    </row>
    <row r="75" spans="1:9" ht="15.5">
      <c r="A75" s="119">
        <v>70</v>
      </c>
      <c r="B75" s="67" t="s">
        <v>72</v>
      </c>
      <c r="C75" s="15">
        <v>23349</v>
      </c>
      <c r="D75" s="15">
        <v>3084</v>
      </c>
      <c r="E75" s="15">
        <v>3688</v>
      </c>
      <c r="F75" s="39">
        <v>2091</v>
      </c>
      <c r="G75" s="64"/>
      <c r="H75" s="142"/>
      <c r="I75" s="84"/>
    </row>
    <row r="76" spans="1:9" ht="15.5">
      <c r="A76" s="119">
        <v>71</v>
      </c>
      <c r="B76" s="67" t="s">
        <v>73</v>
      </c>
      <c r="C76" s="15">
        <v>3137</v>
      </c>
      <c r="D76" s="15">
        <v>181</v>
      </c>
      <c r="E76" s="15">
        <v>311</v>
      </c>
      <c r="F76" s="39">
        <v>788</v>
      </c>
      <c r="G76" s="64"/>
      <c r="H76" s="41"/>
      <c r="I76" s="84"/>
    </row>
    <row r="77" spans="1:9" ht="15.5">
      <c r="A77" s="119">
        <v>72</v>
      </c>
      <c r="B77" s="67" t="s">
        <v>74</v>
      </c>
      <c r="C77" s="15">
        <v>1536</v>
      </c>
      <c r="D77" s="15">
        <v>80</v>
      </c>
      <c r="E77" s="15">
        <v>126</v>
      </c>
      <c r="F77" s="39">
        <v>379</v>
      </c>
      <c r="G77" s="64"/>
      <c r="H77" s="41"/>
      <c r="I77" s="84"/>
    </row>
    <row r="78" spans="1:9" ht="15.5">
      <c r="A78" s="119">
        <v>73</v>
      </c>
      <c r="B78" s="67" t="s">
        <v>75</v>
      </c>
      <c r="C78" s="15">
        <v>1802</v>
      </c>
      <c r="D78" s="15">
        <v>107</v>
      </c>
      <c r="E78" s="15">
        <v>199</v>
      </c>
      <c r="F78" s="39">
        <v>342</v>
      </c>
      <c r="G78" s="64"/>
      <c r="H78" s="41"/>
      <c r="I78" s="84"/>
    </row>
    <row r="79" spans="1:9" ht="15.5">
      <c r="A79" s="119">
        <v>74</v>
      </c>
      <c r="B79" s="67" t="s">
        <v>76</v>
      </c>
      <c r="C79" s="15">
        <v>3455</v>
      </c>
      <c r="D79" s="15">
        <v>168</v>
      </c>
      <c r="E79" s="15">
        <v>265</v>
      </c>
      <c r="F79" s="39">
        <v>808</v>
      </c>
      <c r="G79" s="64"/>
      <c r="H79" s="41"/>
      <c r="I79" s="84"/>
    </row>
    <row r="80" spans="1:9" ht="15.5">
      <c r="A80" s="119">
        <v>75</v>
      </c>
      <c r="B80" s="67" t="s">
        <v>77</v>
      </c>
      <c r="C80" s="15">
        <v>3257</v>
      </c>
      <c r="D80" s="15">
        <v>171</v>
      </c>
      <c r="E80" s="15">
        <v>346</v>
      </c>
      <c r="F80" s="39">
        <v>746</v>
      </c>
      <c r="G80" s="64"/>
      <c r="H80" s="41"/>
      <c r="I80" s="84"/>
    </row>
    <row r="81" spans="1:9" ht="15.5">
      <c r="A81" s="119">
        <v>76</v>
      </c>
      <c r="B81" s="67" t="s">
        <v>78</v>
      </c>
      <c r="C81" s="15">
        <v>35305</v>
      </c>
      <c r="D81" s="15">
        <v>2679</v>
      </c>
      <c r="E81" s="15">
        <v>4159</v>
      </c>
      <c r="F81" s="39">
        <v>7735</v>
      </c>
      <c r="G81" s="64"/>
      <c r="H81" s="41"/>
      <c r="I81" s="84"/>
    </row>
    <row r="82" spans="1:9" ht="15.5">
      <c r="A82" s="119">
        <v>77</v>
      </c>
      <c r="B82" s="67" t="s">
        <v>79</v>
      </c>
      <c r="C82" s="15">
        <v>20614</v>
      </c>
      <c r="D82" s="15">
        <v>1559</v>
      </c>
      <c r="E82" s="15">
        <v>2369</v>
      </c>
      <c r="F82" s="39">
        <v>4026</v>
      </c>
      <c r="G82" s="64"/>
      <c r="H82" s="41"/>
      <c r="I82" s="84"/>
    </row>
    <row r="83" spans="1:9" ht="15.5">
      <c r="A83" s="119">
        <v>78</v>
      </c>
      <c r="B83" s="68" t="s">
        <v>80</v>
      </c>
      <c r="C83" s="15">
        <v>10695</v>
      </c>
      <c r="D83" s="15">
        <v>1129</v>
      </c>
      <c r="E83" s="15">
        <v>1361</v>
      </c>
      <c r="F83" s="39">
        <v>1755</v>
      </c>
      <c r="G83" s="64"/>
      <c r="H83" s="41"/>
      <c r="I83" s="84"/>
    </row>
    <row r="84" spans="1:9" ht="15.5">
      <c r="A84" s="119">
        <v>79</v>
      </c>
      <c r="B84" s="67" t="s">
        <v>81</v>
      </c>
      <c r="C84" s="15">
        <v>3857</v>
      </c>
      <c r="D84" s="15">
        <v>269</v>
      </c>
      <c r="E84" s="15">
        <v>418</v>
      </c>
      <c r="F84" s="39">
        <v>831</v>
      </c>
      <c r="G84" s="64"/>
      <c r="H84" s="41"/>
      <c r="I84" s="84"/>
    </row>
    <row r="85" spans="1:9" ht="15.5">
      <c r="A85" s="119">
        <v>80</v>
      </c>
      <c r="B85" s="67" t="s">
        <v>82</v>
      </c>
      <c r="C85" s="15">
        <v>2748</v>
      </c>
      <c r="D85" s="15">
        <v>150</v>
      </c>
      <c r="E85" s="15">
        <v>256</v>
      </c>
      <c r="F85" s="39">
        <v>646</v>
      </c>
      <c r="G85" s="64"/>
      <c r="H85" s="41"/>
      <c r="I85" s="84"/>
    </row>
    <row r="86" spans="1:9" ht="15.5">
      <c r="A86" s="119">
        <v>81</v>
      </c>
      <c r="B86" s="67" t="s">
        <v>83</v>
      </c>
      <c r="C86" s="15">
        <v>5134</v>
      </c>
      <c r="D86" s="15">
        <v>299</v>
      </c>
      <c r="E86" s="15">
        <v>497</v>
      </c>
      <c r="F86" s="39">
        <v>1215</v>
      </c>
      <c r="G86" s="64"/>
      <c r="H86" s="41"/>
      <c r="I86" s="84"/>
    </row>
    <row r="87" spans="1:9" ht="15.5">
      <c r="A87" s="119">
        <v>82</v>
      </c>
      <c r="B87" s="67" t="s">
        <v>84</v>
      </c>
      <c r="C87" s="15">
        <v>9654</v>
      </c>
      <c r="D87" s="15">
        <v>584</v>
      </c>
      <c r="E87" s="15">
        <v>935</v>
      </c>
      <c r="F87" s="39">
        <v>2212</v>
      </c>
      <c r="G87" s="64"/>
      <c r="H87" s="41"/>
      <c r="I87" s="84"/>
    </row>
    <row r="88" spans="1:9" ht="15.5">
      <c r="A88" s="119">
        <v>83</v>
      </c>
      <c r="B88" s="67" t="s">
        <v>85</v>
      </c>
      <c r="C88" s="15">
        <v>5353</v>
      </c>
      <c r="D88" s="15">
        <v>317</v>
      </c>
      <c r="E88" s="15">
        <v>634</v>
      </c>
      <c r="F88" s="39">
        <v>1184</v>
      </c>
      <c r="G88" s="64"/>
      <c r="H88" s="41"/>
      <c r="I88" s="84"/>
    </row>
    <row r="89" spans="1:9" ht="15.5">
      <c r="A89" s="119">
        <v>84</v>
      </c>
      <c r="B89" s="67" t="s">
        <v>86</v>
      </c>
      <c r="C89" s="15">
        <v>8270</v>
      </c>
      <c r="D89" s="15">
        <v>585</v>
      </c>
      <c r="E89" s="15">
        <v>859</v>
      </c>
      <c r="F89" s="39">
        <v>1764</v>
      </c>
      <c r="G89" s="64"/>
      <c r="H89" s="41"/>
      <c r="I89" s="84"/>
    </row>
    <row r="90" spans="1:9" ht="15.5">
      <c r="A90" s="119">
        <v>85</v>
      </c>
      <c r="B90" s="67" t="s">
        <v>87</v>
      </c>
      <c r="C90" s="15">
        <v>3186</v>
      </c>
      <c r="D90" s="15">
        <v>178</v>
      </c>
      <c r="E90" s="15">
        <v>319</v>
      </c>
      <c r="F90" s="39">
        <v>720</v>
      </c>
      <c r="G90" s="64"/>
      <c r="H90" s="41"/>
      <c r="I90" s="84"/>
    </row>
    <row r="91" spans="1:9" ht="15.5">
      <c r="A91" s="119">
        <v>86</v>
      </c>
      <c r="B91" s="67" t="s">
        <v>88</v>
      </c>
      <c r="C91" s="15">
        <v>26173</v>
      </c>
      <c r="D91" s="15">
        <v>1505</v>
      </c>
      <c r="E91" s="15">
        <v>2621</v>
      </c>
      <c r="F91" s="39">
        <v>5201</v>
      </c>
      <c r="G91" s="64"/>
      <c r="H91" s="142"/>
      <c r="I91" s="84"/>
    </row>
    <row r="92" spans="1:9" ht="15.5">
      <c r="A92" s="119">
        <v>87</v>
      </c>
      <c r="B92" s="67" t="s">
        <v>89</v>
      </c>
      <c r="C92" s="15">
        <v>4902</v>
      </c>
      <c r="D92" s="15">
        <v>247</v>
      </c>
      <c r="E92" s="15">
        <v>444</v>
      </c>
      <c r="F92" s="39">
        <v>1074</v>
      </c>
      <c r="G92" s="64"/>
      <c r="H92" s="41"/>
      <c r="I92" s="84"/>
    </row>
    <row r="93" spans="1:9" ht="15.5">
      <c r="A93" s="119">
        <v>88</v>
      </c>
      <c r="B93" s="67" t="s">
        <v>90</v>
      </c>
      <c r="C93" s="15">
        <v>3670</v>
      </c>
      <c r="D93" s="15">
        <v>183</v>
      </c>
      <c r="E93" s="15">
        <v>330</v>
      </c>
      <c r="F93" s="39">
        <v>863</v>
      </c>
      <c r="G93" s="64"/>
      <c r="H93" s="41"/>
      <c r="I93" s="84"/>
    </row>
    <row r="94" spans="1:9" ht="15.5">
      <c r="A94" s="119">
        <v>89</v>
      </c>
      <c r="B94" s="67" t="s">
        <v>91</v>
      </c>
      <c r="C94" s="15">
        <v>7442</v>
      </c>
      <c r="D94" s="15">
        <v>604</v>
      </c>
      <c r="E94" s="15">
        <v>869</v>
      </c>
      <c r="F94" s="39">
        <v>1321</v>
      </c>
      <c r="G94" s="64"/>
      <c r="H94" s="41"/>
      <c r="I94" s="84"/>
    </row>
    <row r="95" spans="1:9" ht="15.5">
      <c r="A95" s="119">
        <v>90</v>
      </c>
      <c r="B95" s="67" t="s">
        <v>92</v>
      </c>
      <c r="C95" s="15">
        <v>1590</v>
      </c>
      <c r="D95" s="15">
        <v>67</v>
      </c>
      <c r="E95" s="15">
        <v>154</v>
      </c>
      <c r="F95" s="39">
        <v>425</v>
      </c>
      <c r="G95" s="64"/>
      <c r="H95" s="41"/>
      <c r="I95" s="84"/>
    </row>
    <row r="96" spans="1:9" ht="15.5">
      <c r="A96" s="119">
        <v>91</v>
      </c>
      <c r="B96" s="67" t="s">
        <v>93</v>
      </c>
      <c r="C96" s="15">
        <v>2141</v>
      </c>
      <c r="D96" s="15">
        <v>109</v>
      </c>
      <c r="E96" s="15">
        <v>216</v>
      </c>
      <c r="F96" s="39">
        <v>477</v>
      </c>
      <c r="G96" s="64"/>
      <c r="H96" s="41"/>
      <c r="I96" s="84"/>
    </row>
    <row r="97" spans="1:9" ht="15.5">
      <c r="A97" s="119">
        <v>92</v>
      </c>
      <c r="B97" s="67" t="s">
        <v>94</v>
      </c>
      <c r="C97" s="15">
        <v>3638</v>
      </c>
      <c r="D97" s="15">
        <v>293</v>
      </c>
      <c r="E97" s="15">
        <v>380</v>
      </c>
      <c r="F97" s="39">
        <v>753</v>
      </c>
      <c r="G97" s="64"/>
      <c r="H97" s="41"/>
      <c r="I97" s="84"/>
    </row>
    <row r="98" spans="1:9" ht="15.5">
      <c r="A98" s="119">
        <v>93</v>
      </c>
      <c r="B98" s="67" t="s">
        <v>95</v>
      </c>
      <c r="C98" s="15">
        <v>5018</v>
      </c>
      <c r="D98" s="15">
        <v>304</v>
      </c>
      <c r="E98" s="15">
        <v>509</v>
      </c>
      <c r="F98" s="39">
        <v>1210</v>
      </c>
      <c r="G98" s="64"/>
      <c r="H98" s="41"/>
      <c r="I98" s="84"/>
    </row>
    <row r="99" spans="1:9" ht="15.5">
      <c r="A99" s="119">
        <v>94</v>
      </c>
      <c r="B99" s="67" t="s">
        <v>96</v>
      </c>
      <c r="C99" s="15">
        <v>7707</v>
      </c>
      <c r="D99" s="15">
        <v>346</v>
      </c>
      <c r="E99" s="15">
        <v>717</v>
      </c>
      <c r="F99" s="39">
        <v>1867</v>
      </c>
      <c r="G99" s="64"/>
      <c r="H99" s="41"/>
      <c r="I99" s="84"/>
    </row>
    <row r="100" spans="1:9" ht="15.5">
      <c r="A100" s="119">
        <v>95</v>
      </c>
      <c r="B100" s="67" t="s">
        <v>97</v>
      </c>
      <c r="C100" s="15">
        <v>3532</v>
      </c>
      <c r="D100" s="15">
        <v>200</v>
      </c>
      <c r="E100" s="15">
        <v>408</v>
      </c>
      <c r="F100" s="39">
        <v>696</v>
      </c>
      <c r="G100" s="64"/>
      <c r="H100" s="41"/>
      <c r="I100" s="84"/>
    </row>
    <row r="101" spans="1:9" ht="15.5">
      <c r="A101" s="119">
        <v>96</v>
      </c>
      <c r="B101" s="67" t="s">
        <v>98</v>
      </c>
      <c r="C101" s="15">
        <v>24004</v>
      </c>
      <c r="D101" s="15">
        <v>2108</v>
      </c>
      <c r="E101" s="15">
        <v>2876</v>
      </c>
      <c r="F101" s="39">
        <v>4474</v>
      </c>
      <c r="G101" s="64"/>
      <c r="H101" s="41"/>
      <c r="I101" s="84"/>
    </row>
    <row r="102" spans="1:9" ht="15.5">
      <c r="A102" s="119">
        <v>97</v>
      </c>
      <c r="B102" s="67" t="s">
        <v>99</v>
      </c>
      <c r="C102" s="15">
        <v>23728</v>
      </c>
      <c r="D102" s="15">
        <v>1653</v>
      </c>
      <c r="E102" s="15">
        <v>2594</v>
      </c>
      <c r="F102" s="39">
        <v>4869</v>
      </c>
      <c r="G102" s="64"/>
      <c r="H102" s="142"/>
      <c r="I102" s="84"/>
    </row>
    <row r="103" spans="1:9" ht="15.5">
      <c r="A103" s="119">
        <v>98</v>
      </c>
      <c r="B103" s="67" t="s">
        <v>100</v>
      </c>
      <c r="C103" s="15">
        <v>7411</v>
      </c>
      <c r="D103" s="15">
        <v>439</v>
      </c>
      <c r="E103" s="15">
        <v>664</v>
      </c>
      <c r="F103" s="39">
        <v>1688</v>
      </c>
      <c r="G103" s="64"/>
      <c r="H103" s="142"/>
      <c r="I103" s="84"/>
    </row>
    <row r="104" spans="1:9" ht="15.5">
      <c r="A104" s="119">
        <v>99</v>
      </c>
      <c r="B104" s="67" t="s">
        <v>101</v>
      </c>
      <c r="C104" s="15">
        <v>2335</v>
      </c>
      <c r="D104" s="15">
        <v>180</v>
      </c>
      <c r="E104" s="15">
        <v>250</v>
      </c>
      <c r="F104" s="39">
        <v>477</v>
      </c>
      <c r="G104" s="64"/>
      <c r="H104" s="41"/>
      <c r="I104" s="84"/>
    </row>
    <row r="105" spans="1:9" ht="15.5">
      <c r="A105" s="119">
        <v>100</v>
      </c>
      <c r="B105" s="67" t="s">
        <v>102</v>
      </c>
      <c r="C105" s="15">
        <v>19037</v>
      </c>
      <c r="D105" s="15">
        <v>1874</v>
      </c>
      <c r="E105" s="15">
        <v>2506</v>
      </c>
      <c r="F105" s="39">
        <v>3329</v>
      </c>
      <c r="G105" s="64"/>
      <c r="H105" s="41"/>
      <c r="I105" s="84"/>
    </row>
    <row r="106" spans="1:9" ht="15.5">
      <c r="A106" s="119">
        <v>101</v>
      </c>
      <c r="B106" s="67" t="s">
        <v>103</v>
      </c>
      <c r="C106" s="15">
        <v>3500</v>
      </c>
      <c r="D106" s="15">
        <v>242</v>
      </c>
      <c r="E106" s="15">
        <v>367</v>
      </c>
      <c r="F106" s="39">
        <v>836</v>
      </c>
      <c r="G106" s="64"/>
      <c r="H106" s="41"/>
      <c r="I106" s="84"/>
    </row>
    <row r="107" spans="1:9" ht="15.5">
      <c r="A107" s="119">
        <v>102</v>
      </c>
      <c r="B107" s="67" t="s">
        <v>104</v>
      </c>
      <c r="C107" s="15">
        <v>4875</v>
      </c>
      <c r="D107" s="15">
        <v>284</v>
      </c>
      <c r="E107" s="15">
        <v>517</v>
      </c>
      <c r="F107" s="39">
        <v>1185</v>
      </c>
      <c r="G107" s="64"/>
      <c r="H107" s="41"/>
      <c r="I107" s="84"/>
    </row>
    <row r="108" spans="1:9" ht="15.5">
      <c r="A108" s="119">
        <v>103</v>
      </c>
      <c r="B108" s="67" t="s">
        <v>105</v>
      </c>
      <c r="C108" s="15">
        <v>12675</v>
      </c>
      <c r="D108" s="15">
        <v>990</v>
      </c>
      <c r="E108" s="15">
        <v>1465</v>
      </c>
      <c r="F108" s="39">
        <v>2547</v>
      </c>
      <c r="G108" s="64"/>
      <c r="H108" s="41"/>
      <c r="I108" s="84"/>
    </row>
    <row r="109" spans="1:9" ht="15.5">
      <c r="A109" s="119">
        <v>104</v>
      </c>
      <c r="B109" s="67" t="s">
        <v>106</v>
      </c>
      <c r="C109" s="15">
        <v>12164</v>
      </c>
      <c r="D109" s="15">
        <v>1227</v>
      </c>
      <c r="E109" s="15">
        <v>1735</v>
      </c>
      <c r="F109" s="39">
        <v>1760</v>
      </c>
      <c r="G109" s="64"/>
      <c r="H109" s="142"/>
      <c r="I109" s="84"/>
    </row>
    <row r="110" spans="1:9" ht="15.5">
      <c r="A110" s="119">
        <v>105</v>
      </c>
      <c r="B110" s="5" t="s">
        <v>107</v>
      </c>
      <c r="C110" s="15">
        <v>3205</v>
      </c>
      <c r="D110" s="15">
        <v>136</v>
      </c>
      <c r="E110" s="15">
        <v>323</v>
      </c>
      <c r="F110" s="39">
        <v>876</v>
      </c>
      <c r="G110" s="64"/>
      <c r="H110" s="41"/>
      <c r="I110" s="84"/>
    </row>
    <row r="111" spans="1:9" ht="15.5">
      <c r="A111" s="119">
        <v>106</v>
      </c>
      <c r="B111" s="5" t="s">
        <v>108</v>
      </c>
      <c r="C111" s="15">
        <v>29936</v>
      </c>
      <c r="D111" s="15">
        <v>2082</v>
      </c>
      <c r="E111" s="15">
        <v>3316</v>
      </c>
      <c r="F111" s="39">
        <v>6415</v>
      </c>
      <c r="G111" s="64"/>
      <c r="H111" s="41"/>
      <c r="I111" s="84"/>
    </row>
    <row r="112" spans="1:9" ht="15.5">
      <c r="A112" s="119">
        <v>107</v>
      </c>
      <c r="B112" s="5" t="s">
        <v>109</v>
      </c>
      <c r="C112" s="15">
        <v>3363</v>
      </c>
      <c r="D112" s="15">
        <v>236</v>
      </c>
      <c r="E112" s="15">
        <v>322</v>
      </c>
      <c r="F112" s="39">
        <v>712</v>
      </c>
      <c r="G112" s="64"/>
      <c r="H112" s="41"/>
      <c r="I112" s="84"/>
    </row>
    <row r="113" spans="1:9" ht="15.5">
      <c r="A113" s="119">
        <v>108</v>
      </c>
      <c r="B113" s="5" t="s">
        <v>110</v>
      </c>
      <c r="C113" s="15">
        <v>29943</v>
      </c>
      <c r="D113" s="15">
        <v>2420</v>
      </c>
      <c r="E113" s="15">
        <v>3640</v>
      </c>
      <c r="F113" s="39">
        <v>5920</v>
      </c>
      <c r="G113" s="64"/>
      <c r="H113" s="41"/>
      <c r="I113" s="84"/>
    </row>
    <row r="114" spans="1:9" ht="15.5">
      <c r="A114" s="119">
        <v>109</v>
      </c>
      <c r="B114" s="5" t="s">
        <v>111</v>
      </c>
      <c r="C114" s="15">
        <v>2412</v>
      </c>
      <c r="D114" s="15">
        <v>162</v>
      </c>
      <c r="E114" s="15">
        <v>297</v>
      </c>
      <c r="F114" s="39">
        <v>589</v>
      </c>
      <c r="G114" s="64"/>
      <c r="H114" s="41"/>
      <c r="I114" s="84"/>
    </row>
    <row r="115" spans="1:9" ht="15.5">
      <c r="A115" s="119">
        <v>110</v>
      </c>
      <c r="B115" s="5" t="s">
        <v>112</v>
      </c>
      <c r="C115" s="15">
        <v>8681</v>
      </c>
      <c r="D115" s="15">
        <v>535</v>
      </c>
      <c r="E115" s="15">
        <v>831</v>
      </c>
      <c r="F115" s="39">
        <v>2194</v>
      </c>
      <c r="G115" s="64"/>
      <c r="H115" s="41"/>
      <c r="I115" s="84"/>
    </row>
    <row r="116" spans="1:9" ht="15.5">
      <c r="A116" s="119">
        <v>111</v>
      </c>
      <c r="B116" s="5" t="s">
        <v>113</v>
      </c>
      <c r="C116" s="15">
        <v>3173</v>
      </c>
      <c r="D116" s="15">
        <v>164</v>
      </c>
      <c r="E116" s="15">
        <v>313</v>
      </c>
      <c r="F116" s="39">
        <v>753</v>
      </c>
      <c r="G116" s="64"/>
      <c r="H116" s="41"/>
      <c r="I116" s="84"/>
    </row>
    <row r="117" spans="1:9" ht="15.5">
      <c r="A117" s="119">
        <v>112</v>
      </c>
      <c r="B117" s="5" t="s">
        <v>114</v>
      </c>
      <c r="C117" s="15">
        <v>1891</v>
      </c>
      <c r="D117" s="15">
        <v>115</v>
      </c>
      <c r="E117" s="15">
        <v>150</v>
      </c>
      <c r="F117" s="39">
        <v>432</v>
      </c>
      <c r="G117" s="64"/>
      <c r="H117" s="41"/>
      <c r="I117" s="84"/>
    </row>
    <row r="118" spans="1:9" ht="15.5">
      <c r="A118" s="119">
        <v>113</v>
      </c>
      <c r="B118" s="5" t="s">
        <v>115</v>
      </c>
      <c r="C118" s="15">
        <v>3817</v>
      </c>
      <c r="D118" s="15">
        <v>203</v>
      </c>
      <c r="E118" s="15">
        <v>360</v>
      </c>
      <c r="F118" s="39">
        <v>798</v>
      </c>
      <c r="G118" s="64"/>
      <c r="H118" s="41"/>
      <c r="I118" s="84"/>
    </row>
    <row r="119" spans="1:9" ht="15.5">
      <c r="A119" s="119">
        <v>114</v>
      </c>
      <c r="B119" s="5" t="s">
        <v>116</v>
      </c>
      <c r="C119" s="15">
        <v>8273</v>
      </c>
      <c r="D119" s="15">
        <v>533</v>
      </c>
      <c r="E119" s="15">
        <v>907</v>
      </c>
      <c r="F119" s="39">
        <v>1713</v>
      </c>
      <c r="G119" s="64"/>
      <c r="H119" s="41"/>
      <c r="I119" s="84"/>
    </row>
    <row r="120" spans="1:9" ht="15.5">
      <c r="A120" s="119">
        <v>115</v>
      </c>
      <c r="B120" s="5" t="s">
        <v>117</v>
      </c>
      <c r="C120" s="15">
        <v>11634</v>
      </c>
      <c r="D120" s="15">
        <v>788</v>
      </c>
      <c r="E120" s="15">
        <v>1348</v>
      </c>
      <c r="F120" s="39">
        <v>2443</v>
      </c>
      <c r="G120" s="64"/>
      <c r="H120" s="41"/>
      <c r="I120" s="84"/>
    </row>
    <row r="121" spans="1:9" ht="15.5">
      <c r="A121" s="119">
        <v>116</v>
      </c>
      <c r="B121" s="5" t="s">
        <v>118</v>
      </c>
      <c r="C121" s="15">
        <v>3757</v>
      </c>
      <c r="D121" s="15">
        <v>224</v>
      </c>
      <c r="E121" s="15">
        <v>371</v>
      </c>
      <c r="F121" s="39">
        <v>899</v>
      </c>
      <c r="G121" s="64"/>
      <c r="H121" s="41"/>
      <c r="I121" s="84"/>
    </row>
    <row r="122" spans="1:9" ht="15.5">
      <c r="A122" s="119">
        <v>117</v>
      </c>
      <c r="B122" s="5" t="s">
        <v>119</v>
      </c>
      <c r="C122" s="15">
        <v>4843</v>
      </c>
      <c r="D122" s="15">
        <v>212</v>
      </c>
      <c r="E122" s="15">
        <v>444</v>
      </c>
      <c r="F122" s="39">
        <v>1146</v>
      </c>
      <c r="G122" s="64"/>
      <c r="H122" s="41"/>
      <c r="I122" s="84"/>
    </row>
    <row r="123" spans="1:9" ht="15.5">
      <c r="A123" s="119">
        <v>118</v>
      </c>
      <c r="B123" s="5" t="s">
        <v>120</v>
      </c>
      <c r="C123" s="15">
        <v>5761</v>
      </c>
      <c r="D123" s="15">
        <v>304</v>
      </c>
      <c r="E123" s="15">
        <v>552</v>
      </c>
      <c r="F123" s="39">
        <v>1357</v>
      </c>
      <c r="G123" s="64"/>
      <c r="H123" s="41"/>
      <c r="I123" s="84"/>
    </row>
    <row r="124" spans="1:9" ht="15.5">
      <c r="A124" s="120">
        <v>119</v>
      </c>
      <c r="B124" s="6" t="s">
        <v>121</v>
      </c>
      <c r="C124" s="200">
        <v>2834</v>
      </c>
      <c r="D124" s="200">
        <v>107</v>
      </c>
      <c r="E124" s="200">
        <v>250</v>
      </c>
      <c r="F124" s="201">
        <v>662</v>
      </c>
      <c r="G124" s="64"/>
      <c r="H124" s="41"/>
      <c r="I124" s="84"/>
    </row>
    <row r="125" spans="1:9" ht="15">
      <c r="A125" s="445" t="s">
        <v>122</v>
      </c>
      <c r="B125" s="445" t="s">
        <v>122</v>
      </c>
      <c r="C125" s="141">
        <f>SUM(C15:C124)</f>
        <v>988513</v>
      </c>
      <c r="D125" s="141">
        <f>SUM(D15:D124)</f>
        <v>70942</v>
      </c>
      <c r="E125" s="141">
        <f>SUM(E15:E124)</f>
        <v>110200</v>
      </c>
      <c r="F125" s="141">
        <f>SUM(F15:F124)</f>
        <v>204403</v>
      </c>
    </row>
    <row r="126" spans="1:9" ht="15">
      <c r="F126" s="17"/>
    </row>
    <row r="127" spans="1:9">
      <c r="C127"/>
      <c r="D127"/>
      <c r="E127"/>
      <c r="F127"/>
    </row>
    <row r="128" spans="1:9">
      <c r="C128" s="24"/>
      <c r="D128" s="24"/>
      <c r="E128" s="24"/>
      <c r="F128" s="24"/>
    </row>
    <row r="129" spans="4:5">
      <c r="D129" s="100"/>
      <c r="E129" s="100"/>
    </row>
  </sheetData>
  <sheetProtection formatCells="0" formatColumns="0" formatRows="0" insertColumns="0" insertRows="0" insertHyperlinks="0" deleteColumns="0" deleteRows="0"/>
  <mergeCells count="3">
    <mergeCell ref="A14:B14"/>
    <mergeCell ref="A125:B125"/>
    <mergeCell ref="A1:G1"/>
  </mergeCell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F8E1259223684197F4711536F77378" ma:contentTypeVersion="10" ma:contentTypeDescription="Izveidot jaunu dokumentu." ma:contentTypeScope="" ma:versionID="e8898c08c9eea2d7acbf5aa42b732f96">
  <xsd:schema xmlns:xsd="http://www.w3.org/2001/XMLSchema" xmlns:xs="http://www.w3.org/2001/XMLSchema" xmlns:p="http://schemas.microsoft.com/office/2006/metadata/properties" xmlns:ns3="a583db39-fa40-438b-9c29-3c13b5286058" xmlns:ns4="11a02d51-2471-43a4-9bf6-41372602d445" targetNamespace="http://schemas.microsoft.com/office/2006/metadata/properties" ma:root="true" ma:fieldsID="1554315614f485884eeb593bd9c72f42" ns3:_="" ns4:_="">
    <xsd:import namespace="a583db39-fa40-438b-9c29-3c13b5286058"/>
    <xsd:import namespace="11a02d51-2471-43a4-9bf6-41372602d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db39-fa40-438b-9c29-3c13b52860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02d51-2471-43a4-9bf6-41372602d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20D58-F867-4FC2-9B24-EF15FEC95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14B04F-0FDE-4ECB-8A25-8C3E07A4177A}">
  <ds:schemaRefs>
    <ds:schemaRef ds:uri="http://purl.org/dc/elements/1.1/"/>
    <ds:schemaRef ds:uri="http://schemas.microsoft.com/office/2006/metadata/properties"/>
    <ds:schemaRef ds:uri="11a02d51-2471-43a4-9bf6-41372602d44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583db39-fa40-438b-9c29-3c13b52860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CD8405-A143-4E54-9724-4DACB599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3db39-fa40-438b-9c29-3c13b5286058"/>
    <ds:schemaRef ds:uri="11a02d51-2471-43a4-9bf6-41372602d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Kopsavilkums</vt:lpstr>
      <vt:lpstr>PFI_2021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Gunta Klismeta</cp:lastModifiedBy>
  <cp:revision/>
  <cp:lastPrinted>2020-09-04T11:29:42Z</cp:lastPrinted>
  <dcterms:created xsi:type="dcterms:W3CDTF">2009-10-28T13:46:16Z</dcterms:created>
  <dcterms:modified xsi:type="dcterms:W3CDTF">2020-09-30T13:11:01Z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0x010100B5F8E1259223684197F4711536F77378</vt:lpwstr>
  </property>
</Properties>
</file>